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nakovsky\Desktop\Dem.-3.bal.-10-2020\SO 01- Demol. - Ostrava-Kunčice,trafo\"/>
    </mc:Choice>
  </mc:AlternateContent>
  <bookViews>
    <workbookView xWindow="750" yWindow="615" windowWidth="27225" windowHeight="11955" activeTab="1"/>
  </bookViews>
  <sheets>
    <sheet name="Rekapitulace stavby" sheetId="1" r:id="rId1"/>
    <sheet name="3 - Demolice trafostanice..." sheetId="2" r:id="rId2"/>
  </sheets>
  <definedNames>
    <definedName name="_xlnm._FilterDatabase" localSheetId="1" hidden="1">'3 - Demolice trafostanice...'!$C$122:$K$211</definedName>
    <definedName name="_xlnm.Print_Titles" localSheetId="1">'3 - Demolice trafostanice...'!$122:$122</definedName>
    <definedName name="_xlnm.Print_Titles" localSheetId="0">'Rekapitulace stavby'!$92:$92</definedName>
    <definedName name="_xlnm.Print_Area" localSheetId="1">'3 - Demolice trafostanice...'!$C$4:$J$76,'3 - Demolice trafostanice...'!$C$82:$J$106,'3 - Demolice trafostanice...'!$C$112:$K$211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T207" i="2" s="1"/>
  <c r="R208" i="2"/>
  <c r="R207" i="2" s="1"/>
  <c r="P208" i="2"/>
  <c r="P207" i="2" s="1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R191" i="2" s="1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T191" i="2"/>
  <c r="R192" i="2"/>
  <c r="P192" i="2"/>
  <c r="P191" i="2"/>
  <c r="BK192" i="2"/>
  <c r="J192" i="2"/>
  <c r="BE192" i="2" s="1"/>
  <c r="BI184" i="2"/>
  <c r="BH184" i="2"/>
  <c r="BG184" i="2"/>
  <c r="BF184" i="2"/>
  <c r="T184" i="2"/>
  <c r="R184" i="2"/>
  <c r="P184" i="2"/>
  <c r="BK184" i="2"/>
  <c r="J184" i="2"/>
  <c r="BE184" i="2" s="1"/>
  <c r="BI172" i="2"/>
  <c r="BH172" i="2"/>
  <c r="BG172" i="2"/>
  <c r="BF172" i="2"/>
  <c r="T172" i="2"/>
  <c r="R172" i="2"/>
  <c r="R171" i="2" s="1"/>
  <c r="P172" i="2"/>
  <c r="P171" i="2" s="1"/>
  <c r="BK172" i="2"/>
  <c r="BK171" i="2" s="1"/>
  <c r="J171" i="2" s="1"/>
  <c r="J97" i="2" s="1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R153" i="2" s="1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T153" i="2"/>
  <c r="R154" i="2"/>
  <c r="P154" i="2"/>
  <c r="P153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P124" i="2" s="1"/>
  <c r="BK127" i="2"/>
  <c r="J127" i="2"/>
  <c r="BE127" i="2"/>
  <c r="BI125" i="2"/>
  <c r="BH125" i="2"/>
  <c r="BG125" i="2"/>
  <c r="BF125" i="2"/>
  <c r="T125" i="2"/>
  <c r="T124" i="2" s="1"/>
  <c r="R125" i="2"/>
  <c r="R124" i="2" s="1"/>
  <c r="R123" i="2" s="1"/>
  <c r="P125" i="2"/>
  <c r="BK125" i="2"/>
  <c r="J125" i="2"/>
  <c r="BE125" i="2" s="1"/>
  <c r="J119" i="2"/>
  <c r="F119" i="2"/>
  <c r="F117" i="2"/>
  <c r="E115" i="2"/>
  <c r="J102" i="2"/>
  <c r="BI104" i="2"/>
  <c r="BH104" i="2"/>
  <c r="BG104" i="2"/>
  <c r="BF104" i="2"/>
  <c r="J34" i="2" s="1"/>
  <c r="AW95" i="1" s="1"/>
  <c r="BE104" i="2"/>
  <c r="BI103" i="2"/>
  <c r="BH103" i="2"/>
  <c r="BG103" i="2"/>
  <c r="BF103" i="2"/>
  <c r="BE103" i="2"/>
  <c r="J29" i="2"/>
  <c r="J89" i="2"/>
  <c r="F89" i="2"/>
  <c r="F87" i="2"/>
  <c r="E85" i="2"/>
  <c r="J22" i="2"/>
  <c r="E22" i="2"/>
  <c r="J90" i="2" s="1"/>
  <c r="J120" i="2"/>
  <c r="J21" i="2"/>
  <c r="J16" i="2"/>
  <c r="E16" i="2"/>
  <c r="F120" i="2" s="1"/>
  <c r="J15" i="2"/>
  <c r="J117" i="2"/>
  <c r="AK27" i="1"/>
  <c r="AS94" i="1"/>
  <c r="L90" i="1"/>
  <c r="AM90" i="1"/>
  <c r="AM89" i="1"/>
  <c r="L89" i="1"/>
  <c r="L87" i="1"/>
  <c r="L85" i="1"/>
  <c r="L84" i="1"/>
  <c r="BK153" i="2" l="1"/>
  <c r="J153" i="2" s="1"/>
  <c r="J96" i="2" s="1"/>
  <c r="BK124" i="2"/>
  <c r="J124" i="2" s="1"/>
  <c r="J95" i="2" s="1"/>
  <c r="BK207" i="2"/>
  <c r="J207" i="2" s="1"/>
  <c r="J99" i="2" s="1"/>
  <c r="BK191" i="2"/>
  <c r="J191" i="2" s="1"/>
  <c r="J98" i="2" s="1"/>
  <c r="P123" i="2"/>
  <c r="AU95" i="1" s="1"/>
  <c r="AU94" i="1" s="1"/>
  <c r="F36" i="2"/>
  <c r="BC95" i="1" s="1"/>
  <c r="BC94" i="1" s="1"/>
  <c r="AY94" i="1" s="1"/>
  <c r="F34" i="2"/>
  <c r="BA95" i="1" s="1"/>
  <c r="BA94" i="1" s="1"/>
  <c r="W33" i="1" s="1"/>
  <c r="T171" i="2"/>
  <c r="F37" i="2"/>
  <c r="BD95" i="1" s="1"/>
  <c r="BD94" i="1" s="1"/>
  <c r="W36" i="1" s="1"/>
  <c r="F35" i="2"/>
  <c r="BB95" i="1" s="1"/>
  <c r="BB94" i="1" s="1"/>
  <c r="W34" i="1" s="1"/>
  <c r="T123" i="2"/>
  <c r="W35" i="1"/>
  <c r="J33" i="2"/>
  <c r="AV95" i="1" s="1"/>
  <c r="AT95" i="1" s="1"/>
  <c r="AW94" i="1"/>
  <c r="AK33" i="1" s="1"/>
  <c r="F33" i="2"/>
  <c r="AZ95" i="1" s="1"/>
  <c r="AZ94" i="1" s="1"/>
  <c r="J87" i="2"/>
  <c r="F90" i="2"/>
  <c r="BK123" i="2" l="1"/>
  <c r="J123" i="2" s="1"/>
  <c r="J94" i="2" s="1"/>
  <c r="J106" i="2" s="1"/>
  <c r="J28" i="2"/>
  <c r="J30" i="2" s="1"/>
  <c r="AX94" i="1"/>
  <c r="W32" i="1"/>
  <c r="AV94" i="1"/>
  <c r="J39" i="2"/>
  <c r="AT94" i="1" l="1"/>
  <c r="AK32" i="1"/>
  <c r="AN99" i="1" l="1"/>
  <c r="AG99" i="1"/>
  <c r="AK26" i="1"/>
  <c r="AK29" i="1" s="1"/>
  <c r="AK38" i="1" s="1"/>
</calcChain>
</file>

<file path=xl/sharedStrings.xml><?xml version="1.0" encoding="utf-8"?>
<sst xmlns="http://schemas.openxmlformats.org/spreadsheetml/2006/main" count="1287" uniqueCount="319">
  <si>
    <t>Export Komplet</t>
  </si>
  <si>
    <t/>
  </si>
  <si>
    <t>2.0</t>
  </si>
  <si>
    <t>False</t>
  </si>
  <si>
    <t>{0ab277f3-01a9-4946-a1ea-0e814848c0ca}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</si>
  <si>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</si>
  <si>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</si>
  <si>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</si>
  <si>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</si>
  <si>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</si>
  <si>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</si>
  <si>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</si>
  <si>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</si>
  <si>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</t>
  </si>
  <si>
    <t>Stavba:</t>
  </si>
  <si>
    <t>Demolice trafostanice, Ostrava - Kunčice</t>
  </si>
  <si>
    <t>KSO:</t>
  </si>
  <si>
    <t>CC-CZ:</t>
  </si>
  <si>
    <t>Místo:</t>
  </si>
  <si>
    <t>Ostrava - Kunčice</t>
  </si>
  <si>
    <t>Datum:</t>
  </si>
  <si>
    <t>Zadavatel:</t>
  </si>
  <si>
    <t>IČ:</t>
  </si>
  <si>
    <t>SŽDC ,s.o. Dlážděná 1003/7 11000 Praha</t>
  </si>
  <si>
    <t>DIČ:</t>
  </si>
  <si>
    <t>Zhotovitel:</t>
  </si>
  <si>
    <t xml:space="preserve"> </t>
  </si>
  <si>
    <t>Projektant:</t>
  </si>
  <si>
    <t>Ing. Radomír Král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</si>
  <si>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</si>
  <si>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</si>
  <si>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</si>
  <si>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</si>
  <si>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</si>
  <si>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</si>
  <si>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</si>
  <si>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</si>
  <si>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</si>
  <si>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</si>
  <si>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</si>
  <si>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</si>
  <si>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</si>
  <si>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</si>
  <si>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</si>
  <si>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</si>
  <si>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</si>
  <si>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</si>
  <si>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</si>
  <si>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</si>
  <si>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</si>
  <si>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</si>
  <si>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</si>
  <si>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</si>
  <si>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</si>
  <si>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</si>
  <si>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</si>
  <si>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</si>
  <si>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</si>
  <si>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</si>
  <si>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</si>
  <si>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</si>
  <si>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</si>
  <si>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</si>
  <si>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</si>
  <si>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</si>
  <si>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</si>
  <si>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</si>
  <si>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</si>
  <si>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</si>
  <si>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</si>
  <si>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</si>
  <si>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</si>
  <si>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</si>
  <si>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</si>
  <si>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</si>
  <si>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</si>
  <si>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</si>
  <si>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</si>
  <si>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</si>
  <si>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</si>
  <si>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</si>
  <si>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</si>
  <si>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</si>
  <si>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</si>
  <si>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</si>
  <si>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</si>
  <si>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</si>
  <si>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</si>
  <si>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</si>
  <si>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</si>
  <si>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</si>
  <si>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</si>
  <si>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</si>
  <si>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</si>
  <si>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1 - Zemní práce</t>
  </si>
  <si>
    <t>96 - Bourání konstrukcí</t>
  </si>
  <si>
    <t>98 - Demolice a sanace</t>
  </si>
  <si>
    <t>997 - Přesun sutě</t>
  </si>
  <si>
    <t>100 - Ostatní náklady</t>
  </si>
  <si>
    <t>2) Ostatní náklady</t>
  </si>
  <si>
    <t>Zařízení staveniště</t>
  </si>
  <si>
    <t>VRN</t>
  </si>
  <si>
    <t>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</si>
  <si>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</si>
  <si>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</si>
  <si>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</si>
  <si>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</si>
  <si>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</si>
  <si>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</si>
  <si>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</si>
  <si>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</si>
  <si>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</si>
  <si>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</si>
  <si>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</si>
  <si>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</si>
  <si>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</si>
  <si>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</si>
  <si>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</si>
  <si>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</si>
  <si>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</si>
  <si>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s odstraněním kořenů  průměru kmene do 100 mm do sklonu terénu 1 : 5, při celkové ploše do 1 000 m2</t>
  </si>
  <si>
    <t>m2</t>
  </si>
  <si>
    <t>4</t>
  </si>
  <si>
    <t>1005789283</t>
  </si>
  <si>
    <t>VV</t>
  </si>
  <si>
    <t>60,0-28,0</t>
  </si>
  <si>
    <t>111251111</t>
  </si>
  <si>
    <t>Drcení ořezaných větví strojně - (štěpkování) o průměru větví do 100 mm</t>
  </si>
  <si>
    <t>m3</t>
  </si>
  <si>
    <t>-330925097</t>
  </si>
  <si>
    <t>122201101</t>
  </si>
  <si>
    <t>Odkopávky a prokopávky nezapažené  s přehozením výkopku na vzdálenost do 3 m nebo s naložením na dopravní prostředek v hornině tř. 3 do 100 m3</t>
  </si>
  <si>
    <t>CS ÚRS 2019 01</t>
  </si>
  <si>
    <t>-1884398772</t>
  </si>
  <si>
    <t>zemina</t>
  </si>
  <si>
    <t>základy+ jímky</t>
  </si>
  <si>
    <t>(5,7*3+3,8*2)*0,5*0,45</t>
  </si>
  <si>
    <t>1,0*1,0*1,85</t>
  </si>
  <si>
    <t>1,0*1,25*1,85</t>
  </si>
  <si>
    <t>ornice</t>
  </si>
  <si>
    <t>60,0*0,15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</si>
  <si>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</si>
  <si>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</si>
  <si>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-308112941</t>
  </si>
  <si>
    <t>5</t>
  </si>
  <si>
    <t>174101101</t>
  </si>
  <si>
    <t>Zásyp sypaninou z jakékoliv horniny  s uložením výkopku ve vrstvách se zhutněním jam, šachet, rýh nebo kolem objektů v těchto vykopávkách</t>
  </si>
  <si>
    <t>-1312929042</t>
  </si>
  <si>
    <t>6</t>
  </si>
  <si>
    <t>M</t>
  </si>
  <si>
    <t>10364100</t>
  </si>
  <si>
    <t>zemina pro terénní úpravy - tříděná</t>
  </si>
  <si>
    <t>t</t>
  </si>
  <si>
    <t>8</t>
  </si>
  <si>
    <t>2104530427</t>
  </si>
  <si>
    <t>9,721*1,6</t>
  </si>
  <si>
    <t>32</t>
  </si>
  <si>
    <t>10364101</t>
  </si>
  <si>
    <t>zemina pro terénní úpravy -  ornice</t>
  </si>
  <si>
    <t>1541105826</t>
  </si>
  <si>
    <t>60,0*0,15*1,6</t>
  </si>
  <si>
    <t>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</si>
  <si>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</si>
  <si>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</si>
  <si>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-1133972750</t>
  </si>
  <si>
    <t>60</t>
  </si>
  <si>
    <t>29</t>
  </si>
  <si>
    <t>181301102</t>
  </si>
  <si>
    <t>Rozprostření a urovnání ornice v rovině nebo ve svahu sklonu do 1:5 při souvislé ploše do 500 m2, tl. vrstvy přes 100 do 150 mm</t>
  </si>
  <si>
    <t>-1975797020</t>
  </si>
  <si>
    <t>0,0998336106489185*601 'Přepočtené koeficientem množství</t>
  </si>
  <si>
    <t>30</t>
  </si>
  <si>
    <t>181411121</t>
  </si>
  <si>
    <t>Založení trávníku na půdě předem připravené plochy do 1000 m2 výsevem včetně utažení lučního v rovině nebo na svahu do 1:5</t>
  </si>
  <si>
    <t>-1451132745</t>
  </si>
  <si>
    <t>31</t>
  </si>
  <si>
    <t>00572100</t>
  </si>
  <si>
    <t>osivo jetelotráva intenzivní víceletá</t>
  </si>
  <si>
    <t>kg</t>
  </si>
  <si>
    <t>-916510415</t>
  </si>
  <si>
    <t>60*0,015 'Přepočtené koeficientem množství</t>
  </si>
  <si>
    <t>96</t>
  </si>
  <si>
    <t>Bourání konstrukcí</t>
  </si>
  <si>
    <t>9</t>
  </si>
  <si>
    <t>712300832</t>
  </si>
  <si>
    <t>Odstranění ze střech plochých do 10°  krytiny povlakové dvouvrstvé</t>
  </si>
  <si>
    <t>16</t>
  </si>
  <si>
    <t>1762749810</t>
  </si>
  <si>
    <t>6,004*4,9</t>
  </si>
  <si>
    <t>764001821</t>
  </si>
  <si>
    <t>Demontáž klempířských konstrukcí krytiny ze svitků nebo tabulí do suti</t>
  </si>
  <si>
    <t>-1855928410</t>
  </si>
  <si>
    <t>28</t>
  </si>
  <si>
    <t>962081131</t>
  </si>
  <si>
    <t>Bourání zdiva příček nebo vybourání otvorů  ze skleněných tvárnic, tl. do 100 mm</t>
  </si>
  <si>
    <t>-1279118548</t>
  </si>
  <si>
    <t>okno</t>
  </si>
  <si>
    <t>1,6*0,8+0,6*0,4*3</t>
  </si>
  <si>
    <t>33</t>
  </si>
  <si>
    <t>764004801</t>
  </si>
  <si>
    <t>Demontáž klempířských konstrukcí žlabu podokapního do suti</t>
  </si>
  <si>
    <t>m</t>
  </si>
  <si>
    <t>-1102667789</t>
  </si>
  <si>
    <t>34</t>
  </si>
  <si>
    <t>764004861</t>
  </si>
  <si>
    <t>Demontáž klempířských konstrukcí svodu do suti</t>
  </si>
  <si>
    <t>1733949583</t>
  </si>
  <si>
    <t>36</t>
  </si>
  <si>
    <t>968072558</t>
  </si>
  <si>
    <t>Vybourání kovových rámů oken s křídly, dveřních zárubní, vrat, stěn, ostění nebo obkladů  vrat, mimo posuvných a skládacích, plochy do 5 m2</t>
  </si>
  <si>
    <t>-381856742</t>
  </si>
  <si>
    <t>(1,5+1,7)*2,45</t>
  </si>
  <si>
    <t>40</t>
  </si>
  <si>
    <t>968072399</t>
  </si>
  <si>
    <t>Vybourání kovových rámů oken s křídly, dveřních zárubní, vrat, stěn, ostění nebo obkladů  okenních rámů s křídly zdvojených, plochy do 1 m2</t>
  </si>
  <si>
    <t>-2143718745</t>
  </si>
  <si>
    <t>1,60*0,8+0,6*0,4*3</t>
  </si>
  <si>
    <t>37</t>
  </si>
  <si>
    <t>965082941</t>
  </si>
  <si>
    <t>Odstranění násypu pod podlahami nebo ochranného násypu na střechách tl. přes 200 mm jakékoliv plochy</t>
  </si>
  <si>
    <t>237783382</t>
  </si>
  <si>
    <t>3,85*4,1*1,0</t>
  </si>
  <si>
    <t>43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</si>
  <si>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</si>
  <si>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</si>
  <si>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2027633680</t>
  </si>
  <si>
    <t>(6,7+4,7)*2*0,5</t>
  </si>
  <si>
    <t>98</t>
  </si>
  <si>
    <t>Demolice a sanace</t>
  </si>
  <si>
    <t>13</t>
  </si>
  <si>
    <t>981013315</t>
  </si>
  <si>
    <t>Demolice budov  těžkými mechanizačními prostředky z cihel, kamene, smíšeného nebo hrázděného zdiva, tvárnic na maltu vápennou nebo vápenocementovou s podílem konstrukcí přes 25 do 30 %</t>
  </si>
  <si>
    <t>163691607</t>
  </si>
  <si>
    <t>OP</t>
  </si>
  <si>
    <t>166</t>
  </si>
  <si>
    <t>(5,7*3+3,8*2)*0,45*0,5=                                                      5,558 m3</t>
  </si>
  <si>
    <t xml:space="preserve">-0,6*0,4*0,45*3=                                                                  - 0,324 m3    </t>
  </si>
  <si>
    <t>podlaha+strop</t>
  </si>
  <si>
    <t>5,7*4,7*(0,2+0,2+0,1)=                                                      13,395 m3</t>
  </si>
  <si>
    <t>střecha</t>
  </si>
  <si>
    <t>6,004*4,9*0,15=                                                                     4,413 m3</t>
  </si>
  <si>
    <t xml:space="preserve">celkem                                            42,867 m3   </t>
  </si>
  <si>
    <t>podíl konstrukcí</t>
  </si>
  <si>
    <t>42,867/166,00*100 = 25,832%</t>
  </si>
  <si>
    <t>14</t>
  </si>
  <si>
    <t>981513116</t>
  </si>
  <si>
    <t>Demolice konstrukcí objektů  těžkými mechanizačními prostředky konstrukcí z betonu prostého</t>
  </si>
  <si>
    <t>-982566056</t>
  </si>
  <si>
    <t>zákl. pásy do -0,5 m</t>
  </si>
  <si>
    <t>šachta</t>
  </si>
  <si>
    <t>(1,0*4+0,76+1,01)*0,12*0,5</t>
  </si>
  <si>
    <t>schody</t>
  </si>
  <si>
    <t>1,7*0,9*0,26+1,7*0,6*0,26+1,7*0,3*0,26</t>
  </si>
  <si>
    <t>997</t>
  </si>
  <si>
    <t>Přesun sutě</t>
  </si>
  <si>
    <t>997006512</t>
  </si>
  <si>
    <t>Vodorovná doprava suti na skládku s naložením na dopravní prostředek a složením přes 100 m do 1 km</t>
  </si>
  <si>
    <t>-173419917</t>
  </si>
  <si>
    <t>997006519</t>
  </si>
  <si>
    <t>Vodorovná doprava suti na skládku s naložením na dopravní prostředek a složením Příplatek k ceně za každý další i započatý 1 km</t>
  </si>
  <si>
    <t>-1837979749</t>
  </si>
  <si>
    <t>106,04*9 'Přepočtené koeficientem množství</t>
  </si>
  <si>
    <t>17</t>
  </si>
  <si>
    <t>997006551</t>
  </si>
  <si>
    <t>Hrubé urovnání suti na skládce  bez zhutnění</t>
  </si>
  <si>
    <t>1510667696</t>
  </si>
  <si>
    <t>20</t>
  </si>
  <si>
    <t>997013501</t>
  </si>
  <si>
    <t>Odvoz suti a vybouraných hmot na skládku nebo meziskládku  se složením, na vzdálenost do 1 km</t>
  </si>
  <si>
    <t>1282177174</t>
  </si>
  <si>
    <t>997013509</t>
  </si>
  <si>
    <t>Odvoz suti a vybouraných hmot na skládku nebo meziskládku  se složením, na vzdálenost Příplatek k ceně za každý další i započatý 1 km přes 1 km</t>
  </si>
  <si>
    <t>268776753</t>
  </si>
  <si>
    <t>26,262*9 'Přepočtené koeficientem množství</t>
  </si>
  <si>
    <t>18</t>
  </si>
  <si>
    <t>997013801</t>
  </si>
  <si>
    <t>Poplatek za uložení stavebního odpadu na skládce (skládkovné) z prostého betonu zatříděného do Katalogu odpadů pod kódem 170 101</t>
  </si>
  <si>
    <t>116206714</t>
  </si>
  <si>
    <t>19</t>
  </si>
  <si>
    <t>997013803</t>
  </si>
  <si>
    <t>Poplatek za uložení stavebního odpadu na skládce (skládkovné) cihelného zatříděného do Katalogu odpadů pod kódem 170 102</t>
  </si>
  <si>
    <t>1376072821</t>
  </si>
  <si>
    <t>22</t>
  </si>
  <si>
    <t>997013804</t>
  </si>
  <si>
    <t>Poplatek za uložení stavebního odpadu na skládce (skládkovné) ze skla zatříděného do Katalogu odpadů pod kódem 170 202</t>
  </si>
  <si>
    <t>1781450772</t>
  </si>
  <si>
    <t>26</t>
  </si>
  <si>
    <t>997013809</t>
  </si>
  <si>
    <t>652666998</t>
  </si>
  <si>
    <t>24</t>
  </si>
  <si>
    <t>997013814</t>
  </si>
  <si>
    <t>Poplatek za uložení stavebního odpadu na skládce (skládkovné) z izolačních materiálů zatříděného do Katalogu odpadů pod kódem 170 604</t>
  </si>
  <si>
    <t>756530802</t>
  </si>
  <si>
    <t>27</t>
  </si>
  <si>
    <t>997221611</t>
  </si>
  <si>
    <t>Nakládání na dopravní prostředky  pro vodorovnou dopravu suti</t>
  </si>
  <si>
    <t>-1318247000</t>
  </si>
  <si>
    <t>38</t>
  </si>
  <si>
    <t>997223855</t>
  </si>
  <si>
    <t>Poplatek za uložení stavebního odpadu na skládce (skládkovné) zeminy a kameniva zatříděného do Katalogu odpadů pod kódem 170 504</t>
  </si>
  <si>
    <t>-606793440</t>
  </si>
  <si>
    <t>15,785*2 'Přepočtené koeficientem množství</t>
  </si>
  <si>
    <t>100</t>
  </si>
  <si>
    <t>39</t>
  </si>
  <si>
    <t>soubor</t>
  </si>
  <si>
    <t>1923951135</t>
  </si>
  <si>
    <t>41</t>
  </si>
  <si>
    <t>119003131</t>
  </si>
  <si>
    <t>Pomocné konstrukce při zabezpečení výkopu svislé výstražná páska zřízení</t>
  </si>
  <si>
    <t>-2045971394</t>
  </si>
  <si>
    <t>42</t>
  </si>
  <si>
    <t>119003132</t>
  </si>
  <si>
    <t>Pomocné konstrukce při zabezpečení výkopu svislé výstražná páska odstranění</t>
  </si>
  <si>
    <t>-211586193</t>
  </si>
  <si>
    <t>44</t>
  </si>
  <si>
    <t>vytýčení inž. sítí</t>
  </si>
  <si>
    <t>-592749792</t>
  </si>
  <si>
    <t>provizorní příjezd  vč. odstranění+ pronájem pozemků</t>
  </si>
  <si>
    <t>SO 01-Demolice - Ostrava - Kunčice,trafostanice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</si>
</sst>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1" fillId="4" borderId="0" xfId="0" applyNumberFormat="1" applyFont="1" applyFill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4" fontId="21" fillId="4" borderId="0" xfId="0" applyNumberFormat="1" applyFont="1" applyFill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AI17" sqref="AI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98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95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7"/>
      <c r="BS5" s="14" t="s">
        <v>6</v>
      </c>
    </row>
    <row r="6" spans="1:74" ht="36.950000000000003" customHeight="1">
      <c r="B6" s="17"/>
      <c r="D6" s="22" t="s">
        <v>14</v>
      </c>
      <c r="K6" s="197" t="s">
        <v>318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18</v>
      </c>
      <c r="K8" s="21" t="s">
        <v>19</v>
      </c>
      <c r="AK8" s="23" t="s">
        <v>20</v>
      </c>
      <c r="AN8" s="21"/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26</v>
      </c>
      <c r="AK20" s="23" t="s">
        <v>24</v>
      </c>
      <c r="AN20" s="21" t="s">
        <v>1</v>
      </c>
      <c r="AR20" s="17"/>
      <c r="BS20" s="14" t="s">
        <v>3</v>
      </c>
    </row>
    <row r="21" spans="2:71" ht="6.95" customHeight="1">
      <c r="B21" s="17"/>
      <c r="AR21" s="17"/>
    </row>
    <row r="22" spans="2:71" ht="12" customHeight="1">
      <c r="B22" s="17"/>
      <c r="D22" s="23" t="s">
        <v>31</v>
      </c>
      <c r="AR22" s="17"/>
    </row>
    <row r="23" spans="2:71" ht="16.5" customHeight="1">
      <c r="B23" s="17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ht="14.45" customHeight="1">
      <c r="B26" s="17"/>
      <c r="D26" s="26" t="s">
        <v>32</v>
      </c>
      <c r="AK26" s="203">
        <f>ROUND(AG94,2)</f>
        <v>0</v>
      </c>
      <c r="AL26" s="196"/>
      <c r="AM26" s="196"/>
      <c r="AN26" s="196"/>
      <c r="AO26" s="196"/>
      <c r="AR26" s="17"/>
    </row>
    <row r="27" spans="2:71" ht="14.45" customHeight="1">
      <c r="B27" s="17"/>
      <c r="D27" s="26" t="s">
        <v>33</v>
      </c>
      <c r="AK27" s="203">
        <f>ROUND(AG97, 2)</f>
        <v>0</v>
      </c>
      <c r="AL27" s="203"/>
      <c r="AM27" s="203"/>
      <c r="AN27" s="203"/>
      <c r="AO27" s="203"/>
      <c r="AR27" s="17"/>
    </row>
    <row r="28" spans="2:71" s="1" customFormat="1" ht="6.95" customHeight="1">
      <c r="B28" s="28"/>
      <c r="AR28" s="28"/>
    </row>
    <row r="29" spans="2:71" s="1" customFormat="1" ht="25.9" customHeight="1">
      <c r="B29" s="28"/>
      <c r="D29" s="29" t="s">
        <v>34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204">
        <f>ROUND(AK26 + AK27, 2)</f>
        <v>0</v>
      </c>
      <c r="AL29" s="205"/>
      <c r="AM29" s="205"/>
      <c r="AN29" s="205"/>
      <c r="AO29" s="205"/>
      <c r="AR29" s="28"/>
    </row>
    <row r="30" spans="2:71" s="1" customFormat="1" ht="6.95" customHeight="1">
      <c r="B30" s="28"/>
      <c r="AR30" s="28"/>
    </row>
    <row r="31" spans="2:71" s="1" customFormat="1" ht="12.75">
      <c r="B31" s="28"/>
      <c r="L31" s="193" t="s">
        <v>35</v>
      </c>
      <c r="M31" s="193"/>
      <c r="N31" s="193"/>
      <c r="O31" s="193"/>
      <c r="P31" s="193"/>
      <c r="W31" s="193" t="s">
        <v>36</v>
      </c>
      <c r="X31" s="193"/>
      <c r="Y31" s="193"/>
      <c r="Z31" s="193"/>
      <c r="AA31" s="193"/>
      <c r="AB31" s="193"/>
      <c r="AC31" s="193"/>
      <c r="AD31" s="193"/>
      <c r="AE31" s="193"/>
      <c r="AK31" s="193" t="s">
        <v>37</v>
      </c>
      <c r="AL31" s="193"/>
      <c r="AM31" s="193"/>
      <c r="AN31" s="193"/>
      <c r="AO31" s="193"/>
      <c r="AR31" s="28"/>
    </row>
    <row r="32" spans="2:71" s="2" customFormat="1" ht="14.45" customHeight="1">
      <c r="B32" s="32"/>
      <c r="D32" s="23" t="s">
        <v>38</v>
      </c>
      <c r="F32" s="23" t="s">
        <v>39</v>
      </c>
      <c r="L32" s="194">
        <v>0.21</v>
      </c>
      <c r="M32" s="192"/>
      <c r="N32" s="192"/>
      <c r="O32" s="192"/>
      <c r="P32" s="192"/>
      <c r="W32" s="191">
        <f>ROUND(AZ94 + SUM(CD97), 2)</f>
        <v>6000</v>
      </c>
      <c r="X32" s="192"/>
      <c r="Y32" s="192"/>
      <c r="Z32" s="192"/>
      <c r="AA32" s="192"/>
      <c r="AB32" s="192"/>
      <c r="AC32" s="192"/>
      <c r="AD32" s="192"/>
      <c r="AE32" s="192"/>
      <c r="AK32" s="191">
        <f>ROUND(AV94 + SUM(BY97), 2)</f>
        <v>1260</v>
      </c>
      <c r="AL32" s="192"/>
      <c r="AM32" s="192"/>
      <c r="AN32" s="192"/>
      <c r="AO32" s="192"/>
      <c r="AR32" s="32"/>
    </row>
    <row r="33" spans="2:44" s="2" customFormat="1" ht="14.45" customHeight="1">
      <c r="B33" s="32"/>
      <c r="F33" s="23" t="s">
        <v>40</v>
      </c>
      <c r="L33" s="194">
        <v>0.15</v>
      </c>
      <c r="M33" s="192"/>
      <c r="N33" s="192"/>
      <c r="O33" s="192"/>
      <c r="P33" s="192"/>
      <c r="W33" s="191">
        <f>ROUND(BA94 + SUM(CE97),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f>ROUND(AW94 + SUM(BZ97), 2)</f>
        <v>0</v>
      </c>
      <c r="AL33" s="192"/>
      <c r="AM33" s="192"/>
      <c r="AN33" s="192"/>
      <c r="AO33" s="192"/>
      <c r="AR33" s="32"/>
    </row>
    <row r="34" spans="2:44" s="2" customFormat="1" ht="14.45" hidden="1" customHeight="1">
      <c r="B34" s="32"/>
      <c r="F34" s="23" t="s">
        <v>41</v>
      </c>
      <c r="L34" s="194">
        <v>0.21</v>
      </c>
      <c r="M34" s="192"/>
      <c r="N34" s="192"/>
      <c r="O34" s="192"/>
      <c r="P34" s="192"/>
      <c r="W34" s="191">
        <f>ROUND(BB94 + SUM(CF97), 2)</f>
        <v>0</v>
      </c>
      <c r="X34" s="192"/>
      <c r="Y34" s="192"/>
      <c r="Z34" s="192"/>
      <c r="AA34" s="192"/>
      <c r="AB34" s="192"/>
      <c r="AC34" s="192"/>
      <c r="AD34" s="192"/>
      <c r="AE34" s="192"/>
      <c r="AK34" s="191">
        <v>0</v>
      </c>
      <c r="AL34" s="192"/>
      <c r="AM34" s="192"/>
      <c r="AN34" s="192"/>
      <c r="AO34" s="192"/>
      <c r="AR34" s="32"/>
    </row>
    <row r="35" spans="2:44" s="2" customFormat="1" ht="14.45" hidden="1" customHeight="1">
      <c r="B35" s="32"/>
      <c r="F35" s="23" t="s">
        <v>42</v>
      </c>
      <c r="L35" s="194">
        <v>0.15</v>
      </c>
      <c r="M35" s="192"/>
      <c r="N35" s="192"/>
      <c r="O35" s="192"/>
      <c r="P35" s="192"/>
      <c r="W35" s="191">
        <f>ROUND(BC94 + SUM(CG97), 2)</f>
        <v>0</v>
      </c>
      <c r="X35" s="192"/>
      <c r="Y35" s="192"/>
      <c r="Z35" s="192"/>
      <c r="AA35" s="192"/>
      <c r="AB35" s="192"/>
      <c r="AC35" s="192"/>
      <c r="AD35" s="192"/>
      <c r="AE35" s="192"/>
      <c r="AK35" s="191">
        <v>0</v>
      </c>
      <c r="AL35" s="192"/>
      <c r="AM35" s="192"/>
      <c r="AN35" s="192"/>
      <c r="AO35" s="192"/>
      <c r="AR35" s="32"/>
    </row>
    <row r="36" spans="2:44" s="2" customFormat="1" ht="14.45" hidden="1" customHeight="1">
      <c r="B36" s="32"/>
      <c r="F36" s="23" t="s">
        <v>43</v>
      </c>
      <c r="L36" s="194">
        <v>0</v>
      </c>
      <c r="M36" s="192"/>
      <c r="N36" s="192"/>
      <c r="O36" s="192"/>
      <c r="P36" s="192"/>
      <c r="W36" s="191">
        <f>ROUND(BD94 + SUM(CH97), 2)</f>
        <v>0</v>
      </c>
      <c r="X36" s="192"/>
      <c r="Y36" s="192"/>
      <c r="Z36" s="192"/>
      <c r="AA36" s="192"/>
      <c r="AB36" s="192"/>
      <c r="AC36" s="192"/>
      <c r="AD36" s="192"/>
      <c r="AE36" s="192"/>
      <c r="AK36" s="191">
        <v>0</v>
      </c>
      <c r="AL36" s="192"/>
      <c r="AM36" s="192"/>
      <c r="AN36" s="192"/>
      <c r="AO36" s="192"/>
      <c r="AR36" s="32"/>
    </row>
    <row r="37" spans="2:44" s="1" customFormat="1" ht="6.95" customHeight="1">
      <c r="B37" s="28"/>
      <c r="AR37" s="28"/>
    </row>
    <row r="38" spans="2:44" s="1" customFormat="1" ht="25.9" customHeight="1">
      <c r="B38" s="28"/>
      <c r="C38" s="33"/>
      <c r="D38" s="34" t="s">
        <v>44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6" t="s">
        <v>45</v>
      </c>
      <c r="U38" s="35"/>
      <c r="V38" s="35"/>
      <c r="W38" s="35"/>
      <c r="X38" s="190" t="s">
        <v>46</v>
      </c>
      <c r="Y38" s="184"/>
      <c r="Z38" s="184"/>
      <c r="AA38" s="184"/>
      <c r="AB38" s="184"/>
      <c r="AC38" s="35"/>
      <c r="AD38" s="35"/>
      <c r="AE38" s="35"/>
      <c r="AF38" s="35"/>
      <c r="AG38" s="35"/>
      <c r="AH38" s="35"/>
      <c r="AI38" s="35"/>
      <c r="AJ38" s="35"/>
      <c r="AK38" s="183">
        <f>SUM(AK29:AK36)</f>
        <v>1260</v>
      </c>
      <c r="AL38" s="184"/>
      <c r="AM38" s="184"/>
      <c r="AN38" s="184"/>
      <c r="AO38" s="185"/>
      <c r="AP38" s="33"/>
      <c r="AQ38" s="33"/>
      <c r="AR38" s="28"/>
    </row>
    <row r="39" spans="2:44" s="1" customFormat="1" ht="6.95" customHeight="1">
      <c r="B39" s="28"/>
      <c r="AR39" s="28"/>
    </row>
    <row r="40" spans="2:44" s="1" customFormat="1" ht="14.45" customHeight="1">
      <c r="B40" s="28"/>
      <c r="AR40" s="28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8" t="s">
        <v>53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12</v>
      </c>
      <c r="L84" s="3" t="str">
        <f>K5</f>
        <v>3</v>
      </c>
      <c r="AR84" s="44"/>
    </row>
    <row r="85" spans="1:90" s="4" customFormat="1" ht="36.950000000000003" customHeight="1">
      <c r="B85" s="45"/>
      <c r="C85" s="46" t="s">
        <v>14</v>
      </c>
      <c r="L85" s="187" t="str">
        <f>K6</f>
        <v>SO 01-Demolice - Ostrava - Kunčice,trafostanice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18</v>
      </c>
      <c r="L87" s="47" t="str">
        <f>IF(K8="","",K8)</f>
        <v>Ostrava - Kunčice</v>
      </c>
      <c r="AI87" s="23" t="s">
        <v>20</v>
      </c>
      <c r="AM87" s="189"/>
      <c r="AN87" s="189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21</v>
      </c>
      <c r="L89" s="3" t="str">
        <f>IF(E11= "","",E11)</f>
        <v>SŽDC ,s.o. Dlážděná 1003/7 11000 Praha</v>
      </c>
      <c r="AI89" s="23" t="s">
        <v>27</v>
      </c>
      <c r="AM89" s="176" t="str">
        <f>IF(E17="","",E17)</f>
        <v>Ing. Radomír Král</v>
      </c>
      <c r="AN89" s="177"/>
      <c r="AO89" s="177"/>
      <c r="AP89" s="177"/>
      <c r="AR89" s="28"/>
      <c r="AS89" s="172" t="s">
        <v>54</v>
      </c>
      <c r="AT89" s="17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25</v>
      </c>
      <c r="L90" s="3" t="str">
        <f>IF(E14="","",E14)</f>
        <v xml:space="preserve"> </v>
      </c>
      <c r="AI90" s="23" t="s">
        <v>30</v>
      </c>
      <c r="AM90" s="176" t="str">
        <f>IF(E20="","",E20)</f>
        <v xml:space="preserve"> </v>
      </c>
      <c r="AN90" s="177"/>
      <c r="AO90" s="177"/>
      <c r="AP90" s="177"/>
      <c r="AR90" s="28"/>
      <c r="AS90" s="174"/>
      <c r="AT90" s="175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0" s="1" customFormat="1" ht="10.9" customHeight="1">
      <c r="B91" s="28"/>
      <c r="AR91" s="28"/>
      <c r="AS91" s="174"/>
      <c r="AT91" s="175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0" s="1" customFormat="1" ht="29.25" customHeight="1">
      <c r="B92" s="28"/>
      <c r="C92" s="178" t="s">
        <v>55</v>
      </c>
      <c r="D92" s="179"/>
      <c r="E92" s="179"/>
      <c r="F92" s="179"/>
      <c r="G92" s="179"/>
      <c r="H92" s="53"/>
      <c r="I92" s="180" t="s">
        <v>56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57</v>
      </c>
      <c r="AH92" s="179"/>
      <c r="AI92" s="179"/>
      <c r="AJ92" s="179"/>
      <c r="AK92" s="179"/>
      <c r="AL92" s="179"/>
      <c r="AM92" s="179"/>
      <c r="AN92" s="180" t="s">
        <v>58</v>
      </c>
      <c r="AO92" s="179"/>
      <c r="AP92" s="182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1"/>
      <c r="AH94" s="171"/>
      <c r="AI94" s="171"/>
      <c r="AJ94" s="171"/>
      <c r="AK94" s="171"/>
      <c r="AL94" s="171"/>
      <c r="AM94" s="171"/>
      <c r="AN94" s="186"/>
      <c r="AO94" s="186"/>
      <c r="AP94" s="186"/>
      <c r="AQ94" s="63" t="s">
        <v>1</v>
      </c>
      <c r="AR94" s="59"/>
      <c r="AS94" s="64">
        <f>ROUND(AS95,2)</f>
        <v>0</v>
      </c>
      <c r="AT94" s="65">
        <f>ROUND(SUM(AV94:AW94),2)</f>
        <v>1260</v>
      </c>
      <c r="AU94" s="66">
        <f>ROUND(AU95,5)</f>
        <v>166.75881000000001</v>
      </c>
      <c r="AV94" s="65">
        <f>ROUND(AZ94*L32,2)</f>
        <v>1260</v>
      </c>
      <c r="AW94" s="65">
        <f>ROUND(BA94*L33,2)</f>
        <v>0</v>
      </c>
      <c r="AX94" s="65">
        <f>ROUND(BB94*L32,2)</f>
        <v>0</v>
      </c>
      <c r="AY94" s="65">
        <f>ROUND(BC94*L33,2)</f>
        <v>0</v>
      </c>
      <c r="AZ94" s="65">
        <f>ROUND(AZ95,2)</f>
        <v>6000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73</v>
      </c>
      <c r="BT94" s="68" t="s">
        <v>74</v>
      </c>
      <c r="BV94" s="68" t="s">
        <v>75</v>
      </c>
      <c r="BW94" s="68" t="s">
        <v>4</v>
      </c>
      <c r="BX94" s="68" t="s">
        <v>76</v>
      </c>
      <c r="CL94" s="68" t="s">
        <v>1</v>
      </c>
    </row>
    <row r="95" spans="1:90" s="6" customFormat="1" ht="27" customHeight="1">
      <c r="A95" s="69" t="s">
        <v>77</v>
      </c>
      <c r="B95" s="70"/>
      <c r="C95" s="71"/>
      <c r="D95" s="170" t="s">
        <v>13</v>
      </c>
      <c r="E95" s="170"/>
      <c r="F95" s="170"/>
      <c r="G95" s="170"/>
      <c r="H95" s="170"/>
      <c r="I95" s="72"/>
      <c r="J95" s="170" t="s">
        <v>15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200"/>
      <c r="AH95" s="201"/>
      <c r="AI95" s="201"/>
      <c r="AJ95" s="201"/>
      <c r="AK95" s="201"/>
      <c r="AL95" s="201"/>
      <c r="AM95" s="201"/>
      <c r="AN95" s="200"/>
      <c r="AO95" s="201"/>
      <c r="AP95" s="201"/>
      <c r="AQ95" s="73" t="s">
        <v>78</v>
      </c>
      <c r="AR95" s="70"/>
      <c r="AS95" s="74">
        <v>0</v>
      </c>
      <c r="AT95" s="75">
        <f>ROUND(SUM(AV95:AW95),2)</f>
        <v>1260</v>
      </c>
      <c r="AU95" s="76">
        <f>'3 - Demolice trafostanice...'!P123</f>
        <v>166.75881199999998</v>
      </c>
      <c r="AV95" s="75">
        <f>'3 - Demolice trafostanice...'!J33</f>
        <v>1260</v>
      </c>
      <c r="AW95" s="75">
        <f>'3 - Demolice trafostanice...'!J34</f>
        <v>0</v>
      </c>
      <c r="AX95" s="75">
        <f>'3 - Demolice trafostanice...'!J35</f>
        <v>0</v>
      </c>
      <c r="AY95" s="75">
        <f>'3 - Demolice trafostanice...'!J36</f>
        <v>0</v>
      </c>
      <c r="AZ95" s="75">
        <f>'3 - Demolice trafostanice...'!F33</f>
        <v>6000</v>
      </c>
      <c r="BA95" s="75">
        <f>'3 - Demolice trafostanice...'!F34</f>
        <v>0</v>
      </c>
      <c r="BB95" s="75">
        <f>'3 - Demolice trafostanice...'!F35</f>
        <v>0</v>
      </c>
      <c r="BC95" s="75">
        <f>'3 - Demolice trafostanice...'!F36</f>
        <v>0</v>
      </c>
      <c r="BD95" s="77">
        <f>'3 - Demolice trafostanice...'!F37</f>
        <v>0</v>
      </c>
      <c r="BT95" s="78" t="s">
        <v>79</v>
      </c>
      <c r="BU95" s="78" t="s">
        <v>80</v>
      </c>
      <c r="BV95" s="78" t="s">
        <v>75</v>
      </c>
      <c r="BW95" s="78" t="s">
        <v>4</v>
      </c>
      <c r="BX95" s="78" t="s">
        <v>76</v>
      </c>
      <c r="CL95" s="78" t="s">
        <v>1</v>
      </c>
    </row>
    <row r="96" spans="1:90">
      <c r="B96" s="17"/>
      <c r="AR96" s="17"/>
    </row>
    <row r="97" spans="2:48" s="1" customFormat="1" ht="30" customHeight="1">
      <c r="B97" s="28"/>
      <c r="C97" s="60" t="s">
        <v>81</v>
      </c>
      <c r="AG97" s="186">
        <v>0</v>
      </c>
      <c r="AH97" s="186"/>
      <c r="AI97" s="186"/>
      <c r="AJ97" s="186"/>
      <c r="AK97" s="186"/>
      <c r="AL97" s="186"/>
      <c r="AM97" s="186"/>
      <c r="AN97" s="186">
        <v>0</v>
      </c>
      <c r="AO97" s="186"/>
      <c r="AP97" s="186"/>
      <c r="AQ97" s="79"/>
      <c r="AR97" s="28"/>
      <c r="AS97" s="55" t="s">
        <v>82</v>
      </c>
      <c r="AT97" s="56" t="s">
        <v>83</v>
      </c>
      <c r="AU97" s="56" t="s">
        <v>38</v>
      </c>
      <c r="AV97" s="57" t="s">
        <v>61</v>
      </c>
    </row>
    <row r="98" spans="2:48" s="1" customFormat="1" ht="10.9" customHeight="1">
      <c r="B98" s="28"/>
      <c r="AR98" s="28"/>
    </row>
    <row r="99" spans="2:48" s="1" customFormat="1" ht="30" customHeight="1">
      <c r="B99" s="28"/>
      <c r="C99" s="80" t="s">
        <v>84</v>
      </c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199">
        <f>ROUND(AG94 + AG97, 2)</f>
        <v>0</v>
      </c>
      <c r="AH99" s="199"/>
      <c r="AI99" s="199"/>
      <c r="AJ99" s="199"/>
      <c r="AK99" s="199"/>
      <c r="AL99" s="199"/>
      <c r="AM99" s="199"/>
      <c r="AN99" s="199">
        <f>ROUND(AN94 + AN97, 2)</f>
        <v>0</v>
      </c>
      <c r="AO99" s="199"/>
      <c r="AP99" s="199"/>
      <c r="AQ99" s="81"/>
      <c r="AR99" s="28"/>
    </row>
    <row r="100" spans="2:48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28"/>
    </row>
  </sheetData>
  <mergeCells count="46">
    <mergeCell ref="W36:AE36"/>
    <mergeCell ref="K5:AO5"/>
    <mergeCell ref="K6:AO6"/>
    <mergeCell ref="AR2:BE2"/>
    <mergeCell ref="AG99:AM99"/>
    <mergeCell ref="AG97:AM97"/>
    <mergeCell ref="AN95:AP95"/>
    <mergeCell ref="AG95:AM95"/>
    <mergeCell ref="AN97:AP97"/>
    <mergeCell ref="AN99:AP99"/>
    <mergeCell ref="E23:AN23"/>
    <mergeCell ref="L36:P36"/>
    <mergeCell ref="AK26:AO26"/>
    <mergeCell ref="AK36:AO36"/>
    <mergeCell ref="AK27:AO27"/>
    <mergeCell ref="AK29:AO29"/>
    <mergeCell ref="W35:AE35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AK34:AO34"/>
    <mergeCell ref="L34:P34"/>
    <mergeCell ref="AK35:AO35"/>
    <mergeCell ref="L35:P35"/>
    <mergeCell ref="W34:AE34"/>
    <mergeCell ref="W33:AE33"/>
    <mergeCell ref="AK38:AO38"/>
    <mergeCell ref="AN94:AP94"/>
    <mergeCell ref="L85:AO85"/>
    <mergeCell ref="AM87:AN87"/>
    <mergeCell ref="AM89:AP89"/>
    <mergeCell ref="X38:AB38"/>
    <mergeCell ref="D95:H95"/>
    <mergeCell ref="J95:AF95"/>
    <mergeCell ref="AG94:AM94"/>
    <mergeCell ref="AS89:AT91"/>
    <mergeCell ref="AM90:AP90"/>
    <mergeCell ref="C92:G92"/>
    <mergeCell ref="I92:AF92"/>
    <mergeCell ref="AG92:AM92"/>
    <mergeCell ref="AN92:AP92"/>
  </mergeCells>
  <hyperlinks>
    <hyperlink ref="A95" location="'3 - Demolice trafostanic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2"/>
  <sheetViews>
    <sheetView showGridLines="0" tabSelected="1" workbookViewId="0">
      <selection activeCell="V11" sqref="V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3"/>
    </row>
    <row r="2" spans="1:46" ht="36.950000000000003" customHeight="1">
      <c r="L2" s="198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4</v>
      </c>
    </row>
    <row r="3" spans="1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1:46" ht="24.95" customHeight="1">
      <c r="B4" s="17"/>
      <c r="D4" s="18" t="s">
        <v>86</v>
      </c>
      <c r="L4" s="17"/>
      <c r="M4" s="84" t="s">
        <v>10</v>
      </c>
      <c r="AT4" s="14" t="s">
        <v>3</v>
      </c>
    </row>
    <row r="5" spans="1:46" ht="6.95" customHeight="1">
      <c r="B5" s="17"/>
      <c r="L5" s="17"/>
    </row>
    <row r="6" spans="1:46" s="1" customFormat="1" ht="12" customHeight="1">
      <c r="B6" s="28"/>
      <c r="D6" s="23" t="s">
        <v>14</v>
      </c>
      <c r="L6" s="28"/>
    </row>
    <row r="7" spans="1:46" s="1" customFormat="1" ht="36.950000000000003" customHeight="1">
      <c r="B7" s="28"/>
      <c r="E7" s="187" t="s">
        <v>318</v>
      </c>
      <c r="F7" s="207"/>
      <c r="G7" s="207"/>
      <c r="H7" s="207"/>
      <c r="L7" s="28"/>
    </row>
    <row r="8" spans="1:46" s="1" customFormat="1">
      <c r="B8" s="28"/>
      <c r="L8" s="28"/>
    </row>
    <row r="9" spans="1:46" s="1" customFormat="1" ht="12" customHeight="1">
      <c r="B9" s="28"/>
      <c r="D9" s="23" t="s">
        <v>16</v>
      </c>
      <c r="F9" s="21" t="s">
        <v>1</v>
      </c>
      <c r="I9" s="23" t="s">
        <v>17</v>
      </c>
      <c r="J9" s="21" t="s">
        <v>1</v>
      </c>
      <c r="L9" s="28"/>
    </row>
    <row r="10" spans="1:46" s="1" customFormat="1" ht="12" customHeight="1">
      <c r="B10" s="28"/>
      <c r="D10" s="23" t="s">
        <v>18</v>
      </c>
      <c r="F10" s="21" t="s">
        <v>19</v>
      </c>
      <c r="I10" s="23" t="s">
        <v>20</v>
      </c>
      <c r="J10" s="48"/>
      <c r="L10" s="28"/>
    </row>
    <row r="11" spans="1:46" s="1" customFormat="1" ht="10.9" customHeight="1">
      <c r="B11" s="28"/>
      <c r="L11" s="28"/>
    </row>
    <row r="12" spans="1:46" s="1" customFormat="1" ht="12" customHeight="1">
      <c r="B12" s="28"/>
      <c r="D12" s="23" t="s">
        <v>21</v>
      </c>
      <c r="I12" s="23" t="s">
        <v>22</v>
      </c>
      <c r="J12" s="21" t="s">
        <v>1</v>
      </c>
      <c r="L12" s="28"/>
    </row>
    <row r="13" spans="1:46" s="1" customFormat="1" ht="18" customHeight="1">
      <c r="B13" s="28"/>
      <c r="E13" s="21" t="s">
        <v>23</v>
      </c>
      <c r="I13" s="23" t="s">
        <v>24</v>
      </c>
      <c r="J13" s="21" t="s">
        <v>1</v>
      </c>
      <c r="L13" s="28"/>
    </row>
    <row r="14" spans="1:46" s="1" customFormat="1" ht="6.95" customHeight="1">
      <c r="B14" s="28"/>
      <c r="L14" s="28"/>
    </row>
    <row r="15" spans="1:46" s="1" customFormat="1" ht="12" customHeight="1">
      <c r="B15" s="28"/>
      <c r="D15" s="23" t="s">
        <v>25</v>
      </c>
      <c r="I15" s="23" t="s">
        <v>22</v>
      </c>
      <c r="J15" s="21" t="str">
        <f>'Rekapitulace stavby'!AN13</f>
        <v/>
      </c>
      <c r="L15" s="28"/>
    </row>
    <row r="16" spans="1:46" s="1" customFormat="1" ht="18" customHeight="1">
      <c r="B16" s="28"/>
      <c r="E16" s="195" t="str">
        <f>'Rekapitulace stavby'!E14</f>
        <v xml:space="preserve"> </v>
      </c>
      <c r="F16" s="195"/>
      <c r="G16" s="195"/>
      <c r="H16" s="195"/>
      <c r="I16" s="23" t="s">
        <v>24</v>
      </c>
      <c r="J16" s="21" t="str">
        <f>'Rekapitulace stavby'!AN14</f>
        <v/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27</v>
      </c>
      <c r="I18" s="23" t="s">
        <v>22</v>
      </c>
      <c r="J18" s="21" t="s">
        <v>1</v>
      </c>
      <c r="L18" s="28"/>
    </row>
    <row r="19" spans="2:12" s="1" customFormat="1" ht="18" customHeight="1">
      <c r="B19" s="28"/>
      <c r="E19" s="21" t="s">
        <v>28</v>
      </c>
      <c r="I19" s="23" t="s">
        <v>24</v>
      </c>
      <c r="J19" s="21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30</v>
      </c>
      <c r="I21" s="23" t="s">
        <v>22</v>
      </c>
      <c r="J21" s="21" t="str">
        <f>IF('Rekapitulace stavby'!AN19="","",'Rekapitulace stavby'!AN19)</f>
        <v/>
      </c>
      <c r="L21" s="28"/>
    </row>
    <row r="22" spans="2:12" s="1" customFormat="1" ht="18" customHeight="1">
      <c r="B22" s="28"/>
      <c r="E22" s="21" t="str">
        <f>IF('Rekapitulace stavby'!E20="","",'Rekapitulace stavby'!E20)</f>
        <v xml:space="preserve"> </v>
      </c>
      <c r="I22" s="23" t="s">
        <v>24</v>
      </c>
      <c r="J22" s="21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31</v>
      </c>
      <c r="L24" s="28"/>
    </row>
    <row r="25" spans="2:12" s="7" customFormat="1" ht="16.5" customHeight="1">
      <c r="B25" s="85"/>
      <c r="E25" s="202" t="s">
        <v>1</v>
      </c>
      <c r="F25" s="202"/>
      <c r="G25" s="202"/>
      <c r="H25" s="202"/>
      <c r="L25" s="85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14.45" customHeight="1">
      <c r="B28" s="28"/>
      <c r="D28" s="21" t="s">
        <v>87</v>
      </c>
      <c r="J28" s="27">
        <f>J94</f>
        <v>0</v>
      </c>
      <c r="L28" s="28"/>
    </row>
    <row r="29" spans="2:12" s="1" customFormat="1" ht="14.45" customHeight="1">
      <c r="B29" s="28"/>
      <c r="D29" s="26" t="s">
        <v>88</v>
      </c>
      <c r="J29" s="27">
        <f>J102</f>
        <v>6000</v>
      </c>
      <c r="L29" s="28"/>
    </row>
    <row r="30" spans="2:12" s="1" customFormat="1" ht="25.35" customHeight="1">
      <c r="B30" s="28"/>
      <c r="D30" s="86" t="s">
        <v>34</v>
      </c>
      <c r="J30" s="62">
        <f>ROUND(J28 + J29, 2)</f>
        <v>6000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87" t="s">
        <v>38</v>
      </c>
      <c r="E33" s="23" t="s">
        <v>39</v>
      </c>
      <c r="F33" s="88">
        <f>ROUND((SUM(BE102:BE105) + SUM(BE123:BE211)),  2)</f>
        <v>6000</v>
      </c>
      <c r="I33" s="89">
        <v>0.21</v>
      </c>
      <c r="J33" s="88">
        <f>ROUND(((SUM(BE102:BE105) + SUM(BE123:BE211))*I33),  2)</f>
        <v>1260</v>
      </c>
      <c r="L33" s="28"/>
    </row>
    <row r="34" spans="2:12" s="1" customFormat="1" ht="14.45" customHeight="1">
      <c r="B34" s="28"/>
      <c r="E34" s="23" t="s">
        <v>40</v>
      </c>
      <c r="F34" s="88">
        <f>ROUND((SUM(BF102:BF105) + SUM(BF123:BF211)),  2)</f>
        <v>0</v>
      </c>
      <c r="I34" s="89">
        <v>0.15</v>
      </c>
      <c r="J34" s="88">
        <f>ROUND(((SUM(BF102:BF105) + SUM(BF123:BF211))*I34),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8">
        <f>ROUND((SUM(BG102:BG105) + SUM(BG123:BG211)),  2)</f>
        <v>0</v>
      </c>
      <c r="I35" s="89">
        <v>0.21</v>
      </c>
      <c r="J35" s="88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8">
        <f>ROUND((SUM(BH102:BH105) + SUM(BH123:BH211)),  2)</f>
        <v>0</v>
      </c>
      <c r="I36" s="89">
        <v>0.15</v>
      </c>
      <c r="J36" s="88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8">
        <f>ROUND((SUM(BI102:BI105) + SUM(BI123:BI211)),  2)</f>
        <v>0</v>
      </c>
      <c r="I37" s="89">
        <v>0</v>
      </c>
      <c r="J37" s="88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1"/>
      <c r="D39" s="90" t="s">
        <v>44</v>
      </c>
      <c r="E39" s="53"/>
      <c r="F39" s="53"/>
      <c r="G39" s="91" t="s">
        <v>45</v>
      </c>
      <c r="H39" s="92" t="s">
        <v>46</v>
      </c>
      <c r="I39" s="53"/>
      <c r="J39" s="93">
        <f>SUM(J30:J37)</f>
        <v>7260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8"/>
      <c r="D61" s="39" t="s">
        <v>49</v>
      </c>
      <c r="E61" s="30"/>
      <c r="F61" s="95" t="s">
        <v>50</v>
      </c>
      <c r="G61" s="39" t="s">
        <v>49</v>
      </c>
      <c r="H61" s="30"/>
      <c r="I61" s="30"/>
      <c r="J61" s="96" t="s">
        <v>50</v>
      </c>
      <c r="K61" s="30"/>
      <c r="L61" s="28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8"/>
      <c r="D76" s="39" t="s">
        <v>49</v>
      </c>
      <c r="E76" s="30"/>
      <c r="F76" s="95" t="s">
        <v>50</v>
      </c>
      <c r="G76" s="39" t="s">
        <v>49</v>
      </c>
      <c r="H76" s="30"/>
      <c r="I76" s="30"/>
      <c r="J76" s="96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8" t="s">
        <v>89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187" t="str">
        <f>E7</f>
        <v>SO 01-Demolice - Ostrava - Kunčice,trafostanice</v>
      </c>
      <c r="F85" s="207"/>
      <c r="G85" s="207"/>
      <c r="H85" s="207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18</v>
      </c>
      <c r="F87" s="21" t="str">
        <f>F10</f>
        <v>Ostrava - Kunčice</v>
      </c>
      <c r="I87" s="23" t="s">
        <v>20</v>
      </c>
      <c r="J87" s="48" t="str">
        <f>IF(J10="","",J10)</f>
        <v/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21</v>
      </c>
      <c r="F89" s="21" t="str">
        <f>E13</f>
        <v>SŽDC ,s.o. Dlážděná 1003/7 11000 Praha</v>
      </c>
      <c r="I89" s="23" t="s">
        <v>27</v>
      </c>
      <c r="J89" s="24" t="str">
        <f>E19</f>
        <v>Ing. Radomír Král</v>
      </c>
      <c r="L89" s="28"/>
    </row>
    <row r="90" spans="2:47" s="1" customFormat="1" ht="15.2" customHeight="1">
      <c r="B90" s="28"/>
      <c r="C90" s="23" t="s">
        <v>25</v>
      </c>
      <c r="F90" s="21" t="str">
        <f>IF(E16="","",E16)</f>
        <v xml:space="preserve"> </v>
      </c>
      <c r="I90" s="23" t="s">
        <v>30</v>
      </c>
      <c r="J90" s="24" t="str">
        <f>E22</f>
        <v xml:space="preserve"> 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7" t="s">
        <v>90</v>
      </c>
      <c r="D92" s="81"/>
      <c r="E92" s="81"/>
      <c r="F92" s="81"/>
      <c r="G92" s="81"/>
      <c r="H92" s="81"/>
      <c r="I92" s="81"/>
      <c r="J92" s="98" t="s">
        <v>91</v>
      </c>
      <c r="K92" s="81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9" t="s">
        <v>92</v>
      </c>
      <c r="J94" s="62">
        <f>J123</f>
        <v>0</v>
      </c>
      <c r="L94" s="28"/>
      <c r="AU94" s="14" t="s">
        <v>93</v>
      </c>
    </row>
    <row r="95" spans="2:47" s="8" customFormat="1" ht="24.95" customHeight="1">
      <c r="B95" s="100"/>
      <c r="D95" s="101" t="s">
        <v>94</v>
      </c>
      <c r="E95" s="102"/>
      <c r="F95" s="102"/>
      <c r="G95" s="102"/>
      <c r="H95" s="102"/>
      <c r="I95" s="102"/>
      <c r="J95" s="103">
        <f>J124</f>
        <v>0</v>
      </c>
      <c r="L95" s="100"/>
    </row>
    <row r="96" spans="2:47" s="8" customFormat="1" ht="24.95" customHeight="1">
      <c r="B96" s="100"/>
      <c r="D96" s="101" t="s">
        <v>95</v>
      </c>
      <c r="E96" s="102"/>
      <c r="F96" s="102"/>
      <c r="G96" s="102"/>
      <c r="H96" s="102"/>
      <c r="I96" s="102"/>
      <c r="J96" s="103">
        <f>J153</f>
        <v>0</v>
      </c>
      <c r="L96" s="100"/>
    </row>
    <row r="97" spans="2:65" s="8" customFormat="1" ht="24.95" customHeight="1">
      <c r="B97" s="100"/>
      <c r="D97" s="101" t="s">
        <v>96</v>
      </c>
      <c r="E97" s="102"/>
      <c r="F97" s="102"/>
      <c r="G97" s="102"/>
      <c r="H97" s="102"/>
      <c r="I97" s="102"/>
      <c r="J97" s="103">
        <f>J171</f>
        <v>0</v>
      </c>
      <c r="L97" s="100"/>
    </row>
    <row r="98" spans="2:65" s="8" customFormat="1" ht="24.95" customHeight="1">
      <c r="B98" s="100"/>
      <c r="D98" s="101" t="s">
        <v>97</v>
      </c>
      <c r="E98" s="102"/>
      <c r="F98" s="102"/>
      <c r="G98" s="102"/>
      <c r="H98" s="102"/>
      <c r="I98" s="102"/>
      <c r="J98" s="103">
        <f>J191</f>
        <v>0</v>
      </c>
      <c r="L98" s="100"/>
    </row>
    <row r="99" spans="2:65" s="8" customFormat="1" ht="24.95" customHeight="1">
      <c r="B99" s="100"/>
      <c r="D99" s="101" t="s">
        <v>98</v>
      </c>
      <c r="E99" s="102"/>
      <c r="F99" s="102"/>
      <c r="G99" s="102"/>
      <c r="H99" s="102"/>
      <c r="I99" s="102"/>
      <c r="J99" s="103">
        <f>J207</f>
        <v>0</v>
      </c>
      <c r="L99" s="100"/>
    </row>
    <row r="100" spans="2:65" s="1" customFormat="1" ht="21.75" customHeight="1">
      <c r="B100" s="28"/>
      <c r="L100" s="28"/>
    </row>
    <row r="101" spans="2:65" s="1" customFormat="1" ht="6.95" customHeight="1">
      <c r="B101" s="28"/>
      <c r="L101" s="28"/>
    </row>
    <row r="102" spans="2:65" s="1" customFormat="1" ht="29.25" customHeight="1">
      <c r="B102" s="28"/>
      <c r="C102" s="99" t="s">
        <v>99</v>
      </c>
      <c r="J102" s="104">
        <f>ROUND(J103 + J104,2)</f>
        <v>6000</v>
      </c>
      <c r="L102" s="28"/>
      <c r="N102" s="105" t="s">
        <v>38</v>
      </c>
    </row>
    <row r="103" spans="2:65" s="1" customFormat="1" ht="18" customHeight="1">
      <c r="B103" s="106"/>
      <c r="C103" s="107"/>
      <c r="D103" s="206" t="s">
        <v>100</v>
      </c>
      <c r="E103" s="206"/>
      <c r="F103" s="206"/>
      <c r="G103" s="107"/>
      <c r="H103" s="107"/>
      <c r="I103" s="107"/>
      <c r="J103" s="108">
        <v>4000</v>
      </c>
      <c r="K103" s="107"/>
      <c r="L103" s="106"/>
      <c r="M103" s="107"/>
      <c r="N103" s="109" t="s">
        <v>39</v>
      </c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10" t="s">
        <v>101</v>
      </c>
      <c r="AZ103" s="107"/>
      <c r="BA103" s="107"/>
      <c r="BB103" s="107"/>
      <c r="BC103" s="107"/>
      <c r="BD103" s="107"/>
      <c r="BE103" s="111">
        <f>IF(N103="základní",J103,0)</f>
        <v>4000</v>
      </c>
      <c r="BF103" s="111">
        <f>IF(N103="snížená",J103,0)</f>
        <v>0</v>
      </c>
      <c r="BG103" s="111">
        <f>IF(N103="zákl. přenesená",J103,0)</f>
        <v>0</v>
      </c>
      <c r="BH103" s="111">
        <f>IF(N103="sníž. přenesená",J103,0)</f>
        <v>0</v>
      </c>
      <c r="BI103" s="111">
        <f>IF(N103="nulová",J103,0)</f>
        <v>0</v>
      </c>
      <c r="BJ103" s="110" t="s">
        <v>79</v>
      </c>
      <c r="BK103" s="107"/>
      <c r="BL103" s="107"/>
      <c r="BM103" s="107"/>
    </row>
    <row r="104" spans="2:65" s="1" customFormat="1" ht="18" customHeight="1">
      <c r="B104" s="106"/>
      <c r="C104" s="107"/>
      <c r="D104" s="206" t="s">
        <v>102</v>
      </c>
      <c r="E104" s="206"/>
      <c r="F104" s="206"/>
      <c r="G104" s="107"/>
      <c r="H104" s="107"/>
      <c r="I104" s="107"/>
      <c r="J104" s="108">
        <v>2000</v>
      </c>
      <c r="K104" s="107"/>
      <c r="L104" s="106"/>
      <c r="M104" s="107"/>
      <c r="N104" s="109" t="s">
        <v>39</v>
      </c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10" t="s">
        <v>101</v>
      </c>
      <c r="AZ104" s="107"/>
      <c r="BA104" s="107"/>
      <c r="BB104" s="107"/>
      <c r="BC104" s="107"/>
      <c r="BD104" s="107"/>
      <c r="BE104" s="111">
        <f>IF(N104="základní",J104,0)</f>
        <v>2000</v>
      </c>
      <c r="BF104" s="111">
        <f>IF(N104="snížená",J104,0)</f>
        <v>0</v>
      </c>
      <c r="BG104" s="111">
        <f>IF(N104="zákl. přenesená",J104,0)</f>
        <v>0</v>
      </c>
      <c r="BH104" s="111">
        <f>IF(N104="sníž. přenesená",J104,0)</f>
        <v>0</v>
      </c>
      <c r="BI104" s="111">
        <f>IF(N104="nulová",J104,0)</f>
        <v>0</v>
      </c>
      <c r="BJ104" s="110" t="s">
        <v>79</v>
      </c>
      <c r="BK104" s="107"/>
      <c r="BL104" s="107"/>
      <c r="BM104" s="107"/>
    </row>
    <row r="105" spans="2:65" s="1" customFormat="1" ht="18" customHeight="1">
      <c r="B105" s="28"/>
      <c r="L105" s="28"/>
    </row>
    <row r="106" spans="2:65" s="1" customFormat="1" ht="29.25" customHeight="1">
      <c r="B106" s="28"/>
      <c r="C106" s="80" t="s">
        <v>84</v>
      </c>
      <c r="D106" s="81"/>
      <c r="E106" s="81"/>
      <c r="F106" s="81"/>
      <c r="G106" s="81"/>
      <c r="H106" s="81"/>
      <c r="I106" s="81"/>
      <c r="J106" s="82">
        <f>ROUND(J94+J102,2)</f>
        <v>6000</v>
      </c>
      <c r="K106" s="81"/>
      <c r="L106" s="28"/>
    </row>
    <row r="107" spans="2:65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65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65" s="1" customFormat="1" ht="24.95" customHeight="1">
      <c r="B112" s="28"/>
      <c r="C112" s="18" t="s">
        <v>103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14</v>
      </c>
      <c r="L114" s="28"/>
    </row>
    <row r="115" spans="2:65" s="1" customFormat="1" ht="16.5" customHeight="1">
      <c r="B115" s="28"/>
      <c r="E115" s="187" t="str">
        <f>E7</f>
        <v>SO 01-Demolice - Ostrava - Kunčice,trafostanice</v>
      </c>
      <c r="F115" s="207"/>
      <c r="G115" s="207"/>
      <c r="H115" s="207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18</v>
      </c>
      <c r="F117" s="21" t="str">
        <f>F10</f>
        <v>Ostrava - Kunčice</v>
      </c>
      <c r="I117" s="23" t="s">
        <v>20</v>
      </c>
      <c r="J117" s="48" t="str">
        <f>IF(J10="","",J10)</f>
        <v/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3" t="s">
        <v>21</v>
      </c>
      <c r="F119" s="21" t="str">
        <f>E13</f>
        <v>SŽDC ,s.o. Dlážděná 1003/7 11000 Praha</v>
      </c>
      <c r="I119" s="23" t="s">
        <v>27</v>
      </c>
      <c r="J119" s="24" t="str">
        <f>E19</f>
        <v>Ing. Radomír Král</v>
      </c>
      <c r="L119" s="28"/>
    </row>
    <row r="120" spans="2:65" s="1" customFormat="1" ht="15.2" customHeight="1">
      <c r="B120" s="28"/>
      <c r="C120" s="23" t="s">
        <v>25</v>
      </c>
      <c r="F120" s="21" t="str">
        <f>IF(E16="","",E16)</f>
        <v xml:space="preserve"> </v>
      </c>
      <c r="I120" s="23" t="s">
        <v>30</v>
      </c>
      <c r="J120" s="24" t="str">
        <f>E22</f>
        <v xml:space="preserve"> </v>
      </c>
      <c r="L120" s="28"/>
    </row>
    <row r="121" spans="2:65" s="1" customFormat="1" ht="10.35" customHeight="1">
      <c r="B121" s="28"/>
      <c r="L121" s="28"/>
    </row>
    <row r="122" spans="2:65" s="9" customFormat="1" ht="29.25" customHeight="1">
      <c r="B122" s="112"/>
      <c r="C122" s="113" t="s">
        <v>104</v>
      </c>
      <c r="D122" s="114" t="s">
        <v>59</v>
      </c>
      <c r="E122" s="114" t="s">
        <v>55</v>
      </c>
      <c r="F122" s="114" t="s">
        <v>56</v>
      </c>
      <c r="G122" s="114" t="s">
        <v>105</v>
      </c>
      <c r="H122" s="114" t="s">
        <v>106</v>
      </c>
      <c r="I122" s="114" t="s">
        <v>107</v>
      </c>
      <c r="J122" s="115" t="s">
        <v>91</v>
      </c>
      <c r="K122" s="116" t="s">
        <v>108</v>
      </c>
      <c r="L122" s="112"/>
      <c r="M122" s="55" t="s">
        <v>1</v>
      </c>
      <c r="N122" s="56" t="s">
        <v>38</v>
      </c>
      <c r="O122" s="56" t="s">
        <v>109</v>
      </c>
      <c r="P122" s="56" t="s">
        <v>110</v>
      </c>
      <c r="Q122" s="56" t="s">
        <v>111</v>
      </c>
      <c r="R122" s="56" t="s">
        <v>112</v>
      </c>
      <c r="S122" s="56" t="s">
        <v>113</v>
      </c>
      <c r="T122" s="57" t="s">
        <v>114</v>
      </c>
    </row>
    <row r="123" spans="2:65" s="1" customFormat="1" ht="22.9" customHeight="1">
      <c r="B123" s="28"/>
      <c r="C123" s="60" t="s">
        <v>115</v>
      </c>
      <c r="J123" s="117">
        <f>BK123</f>
        <v>0</v>
      </c>
      <c r="L123" s="28"/>
      <c r="M123" s="58"/>
      <c r="N123" s="49"/>
      <c r="O123" s="49"/>
      <c r="P123" s="118">
        <f>P124+P153+P171+P191+P207</f>
        <v>166.75881199999998</v>
      </c>
      <c r="Q123" s="49"/>
      <c r="R123" s="118">
        <f>R124+R153+R171+R191+R207</f>
        <v>8.3400000000000002E-2</v>
      </c>
      <c r="S123" s="49"/>
      <c r="T123" s="119">
        <f>T124+T153+T171+T191+T207</f>
        <v>132.30185480000003</v>
      </c>
      <c r="AT123" s="14" t="s">
        <v>73</v>
      </c>
      <c r="AU123" s="14" t="s">
        <v>93</v>
      </c>
      <c r="BK123" s="120">
        <f>BK124+BK153+BK171+BK191+BK207</f>
        <v>0</v>
      </c>
    </row>
    <row r="124" spans="2:65" s="10" customFormat="1" ht="25.9" customHeight="1">
      <c r="B124" s="121"/>
      <c r="D124" s="122" t="s">
        <v>73</v>
      </c>
      <c r="E124" s="123" t="s">
        <v>79</v>
      </c>
      <c r="F124" s="123" t="s">
        <v>116</v>
      </c>
      <c r="J124" s="124">
        <f>BK124</f>
        <v>0</v>
      </c>
      <c r="L124" s="121"/>
      <c r="M124" s="125"/>
      <c r="N124" s="126"/>
      <c r="O124" s="126"/>
      <c r="P124" s="127">
        <f>SUM(P125:P152)</f>
        <v>24.883170999999997</v>
      </c>
      <c r="Q124" s="126"/>
      <c r="R124" s="127">
        <f>SUM(R125:R152)</f>
        <v>9.0000000000000008E-4</v>
      </c>
      <c r="S124" s="126"/>
      <c r="T124" s="128">
        <f>SUM(T125:T152)</f>
        <v>0</v>
      </c>
      <c r="AR124" s="122" t="s">
        <v>79</v>
      </c>
      <c r="AT124" s="129" t="s">
        <v>73</v>
      </c>
      <c r="AU124" s="129" t="s">
        <v>74</v>
      </c>
      <c r="AY124" s="122" t="s">
        <v>117</v>
      </c>
      <c r="BK124" s="130">
        <f>SUM(BK125:BK152)</f>
        <v>0</v>
      </c>
    </row>
    <row r="125" spans="2:65" s="1" customFormat="1" ht="36" customHeight="1">
      <c r="B125" s="106"/>
      <c r="C125" s="131" t="s">
        <v>79</v>
      </c>
      <c r="D125" s="131" t="s">
        <v>118</v>
      </c>
      <c r="E125" s="132" t="s">
        <v>119</v>
      </c>
      <c r="F125" s="133" t="s">
        <v>120</v>
      </c>
      <c r="G125" s="134" t="s">
        <v>121</v>
      </c>
      <c r="H125" s="135">
        <v>32</v>
      </c>
      <c r="I125" s="136"/>
      <c r="J125" s="136">
        <f>ROUND(I125*H125,2)</f>
        <v>0</v>
      </c>
      <c r="K125" s="133" t="s">
        <v>1</v>
      </c>
      <c r="L125" s="28"/>
      <c r="M125" s="137" t="s">
        <v>1</v>
      </c>
      <c r="N125" s="138" t="s">
        <v>39</v>
      </c>
      <c r="O125" s="139">
        <v>0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122</v>
      </c>
      <c r="AT125" s="141" t="s">
        <v>118</v>
      </c>
      <c r="AU125" s="141" t="s">
        <v>79</v>
      </c>
      <c r="AY125" s="14" t="s">
        <v>117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4" t="s">
        <v>79</v>
      </c>
      <c r="BK125" s="142">
        <f>ROUND(I125*H125,2)</f>
        <v>0</v>
      </c>
      <c r="BL125" s="14" t="s">
        <v>122</v>
      </c>
      <c r="BM125" s="141" t="s">
        <v>123</v>
      </c>
    </row>
    <row r="126" spans="2:65" s="11" customFormat="1">
      <c r="B126" s="143"/>
      <c r="D126" s="144" t="s">
        <v>124</v>
      </c>
      <c r="E126" s="145" t="s">
        <v>1</v>
      </c>
      <c r="F126" s="146" t="s">
        <v>125</v>
      </c>
      <c r="H126" s="147">
        <v>32</v>
      </c>
      <c r="L126" s="143"/>
      <c r="M126" s="148"/>
      <c r="N126" s="149"/>
      <c r="O126" s="149"/>
      <c r="P126" s="149"/>
      <c r="Q126" s="149"/>
      <c r="R126" s="149"/>
      <c r="S126" s="149"/>
      <c r="T126" s="150"/>
      <c r="AT126" s="145" t="s">
        <v>124</v>
      </c>
      <c r="AU126" s="145" t="s">
        <v>79</v>
      </c>
      <c r="AV126" s="11" t="s">
        <v>85</v>
      </c>
      <c r="AW126" s="11" t="s">
        <v>29</v>
      </c>
      <c r="AX126" s="11" t="s">
        <v>74</v>
      </c>
      <c r="AY126" s="145" t="s">
        <v>117</v>
      </c>
    </row>
    <row r="127" spans="2:65" s="1" customFormat="1" ht="24" customHeight="1">
      <c r="B127" s="106"/>
      <c r="C127" s="131" t="s">
        <v>85</v>
      </c>
      <c r="D127" s="131" t="s">
        <v>118</v>
      </c>
      <c r="E127" s="132" t="s">
        <v>126</v>
      </c>
      <c r="F127" s="133" t="s">
        <v>127</v>
      </c>
      <c r="G127" s="134" t="s">
        <v>128</v>
      </c>
      <c r="H127" s="135">
        <v>1.5</v>
      </c>
      <c r="I127" s="136"/>
      <c r="J127" s="136">
        <f>ROUND(I127*H127,2)</f>
        <v>0</v>
      </c>
      <c r="K127" s="133" t="s">
        <v>1</v>
      </c>
      <c r="L127" s="28"/>
      <c r="M127" s="137" t="s">
        <v>1</v>
      </c>
      <c r="N127" s="138" t="s">
        <v>39</v>
      </c>
      <c r="O127" s="139">
        <v>0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122</v>
      </c>
      <c r="AT127" s="141" t="s">
        <v>118</v>
      </c>
      <c r="AU127" s="141" t="s">
        <v>79</v>
      </c>
      <c r="AY127" s="14" t="s">
        <v>117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4" t="s">
        <v>79</v>
      </c>
      <c r="BK127" s="142">
        <f>ROUND(I127*H127,2)</f>
        <v>0</v>
      </c>
      <c r="BL127" s="14" t="s">
        <v>122</v>
      </c>
      <c r="BM127" s="141" t="s">
        <v>129</v>
      </c>
    </row>
    <row r="128" spans="2:65" s="1" customFormat="1" ht="36" customHeight="1">
      <c r="B128" s="106"/>
      <c r="C128" s="131" t="s">
        <v>13</v>
      </c>
      <c r="D128" s="131" t="s">
        <v>118</v>
      </c>
      <c r="E128" s="132" t="s">
        <v>130</v>
      </c>
      <c r="F128" s="133" t="s">
        <v>131</v>
      </c>
      <c r="G128" s="134" t="s">
        <v>128</v>
      </c>
      <c r="H128" s="135">
        <v>18.721</v>
      </c>
      <c r="I128" s="136"/>
      <c r="J128" s="136">
        <f>ROUND(I128*H128,2)</f>
        <v>0</v>
      </c>
      <c r="K128" s="133" t="s">
        <v>132</v>
      </c>
      <c r="L128" s="28"/>
      <c r="M128" s="137" t="s">
        <v>1</v>
      </c>
      <c r="N128" s="138" t="s">
        <v>39</v>
      </c>
      <c r="O128" s="139">
        <v>0.36799999999999999</v>
      </c>
      <c r="P128" s="139">
        <f>O128*H128</f>
        <v>6.8893279999999999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122</v>
      </c>
      <c r="AT128" s="141" t="s">
        <v>118</v>
      </c>
      <c r="AU128" s="141" t="s">
        <v>79</v>
      </c>
      <c r="AY128" s="14" t="s">
        <v>117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4" t="s">
        <v>79</v>
      </c>
      <c r="BK128" s="142">
        <f>ROUND(I128*H128,2)</f>
        <v>0</v>
      </c>
      <c r="BL128" s="14" t="s">
        <v>122</v>
      </c>
      <c r="BM128" s="141" t="s">
        <v>133</v>
      </c>
    </row>
    <row r="129" spans="2:65" s="12" customFormat="1">
      <c r="B129" s="151"/>
      <c r="D129" s="144" t="s">
        <v>124</v>
      </c>
      <c r="E129" s="152" t="s">
        <v>1</v>
      </c>
      <c r="F129" s="153" t="s">
        <v>134</v>
      </c>
      <c r="H129" s="152" t="s">
        <v>1</v>
      </c>
      <c r="L129" s="151"/>
      <c r="M129" s="154"/>
      <c r="N129" s="155"/>
      <c r="O129" s="155"/>
      <c r="P129" s="155"/>
      <c r="Q129" s="155"/>
      <c r="R129" s="155"/>
      <c r="S129" s="155"/>
      <c r="T129" s="156"/>
      <c r="AT129" s="152" t="s">
        <v>124</v>
      </c>
      <c r="AU129" s="152" t="s">
        <v>79</v>
      </c>
      <c r="AV129" s="12" t="s">
        <v>79</v>
      </c>
      <c r="AW129" s="12" t="s">
        <v>29</v>
      </c>
      <c r="AX129" s="12" t="s">
        <v>74</v>
      </c>
      <c r="AY129" s="152" t="s">
        <v>117</v>
      </c>
    </row>
    <row r="130" spans="2:65" s="12" customFormat="1">
      <c r="B130" s="151"/>
      <c r="D130" s="144" t="s">
        <v>124</v>
      </c>
      <c r="E130" s="152" t="s">
        <v>1</v>
      </c>
      <c r="F130" s="153" t="s">
        <v>135</v>
      </c>
      <c r="H130" s="152" t="s">
        <v>1</v>
      </c>
      <c r="L130" s="151"/>
      <c r="M130" s="154"/>
      <c r="N130" s="155"/>
      <c r="O130" s="155"/>
      <c r="P130" s="155"/>
      <c r="Q130" s="155"/>
      <c r="R130" s="155"/>
      <c r="S130" s="155"/>
      <c r="T130" s="156"/>
      <c r="AT130" s="152" t="s">
        <v>124</v>
      </c>
      <c r="AU130" s="152" t="s">
        <v>79</v>
      </c>
      <c r="AV130" s="12" t="s">
        <v>79</v>
      </c>
      <c r="AW130" s="12" t="s">
        <v>29</v>
      </c>
      <c r="AX130" s="12" t="s">
        <v>74</v>
      </c>
      <c r="AY130" s="152" t="s">
        <v>117</v>
      </c>
    </row>
    <row r="131" spans="2:65" s="11" customFormat="1">
      <c r="B131" s="143"/>
      <c r="D131" s="144" t="s">
        <v>124</v>
      </c>
      <c r="E131" s="145" t="s">
        <v>1</v>
      </c>
      <c r="F131" s="146" t="s">
        <v>136</v>
      </c>
      <c r="H131" s="147">
        <v>5.5579999999999998</v>
      </c>
      <c r="L131" s="143"/>
      <c r="M131" s="148"/>
      <c r="N131" s="149"/>
      <c r="O131" s="149"/>
      <c r="P131" s="149"/>
      <c r="Q131" s="149"/>
      <c r="R131" s="149"/>
      <c r="S131" s="149"/>
      <c r="T131" s="150"/>
      <c r="AT131" s="145" t="s">
        <v>124</v>
      </c>
      <c r="AU131" s="145" t="s">
        <v>79</v>
      </c>
      <c r="AV131" s="11" t="s">
        <v>85</v>
      </c>
      <c r="AW131" s="11" t="s">
        <v>29</v>
      </c>
      <c r="AX131" s="11" t="s">
        <v>74</v>
      </c>
      <c r="AY131" s="145" t="s">
        <v>117</v>
      </c>
    </row>
    <row r="132" spans="2:65" s="11" customFormat="1">
      <c r="B132" s="143"/>
      <c r="D132" s="144" t="s">
        <v>124</v>
      </c>
      <c r="E132" s="145" t="s">
        <v>1</v>
      </c>
      <c r="F132" s="146" t="s">
        <v>137</v>
      </c>
      <c r="H132" s="147">
        <v>1.85</v>
      </c>
      <c r="L132" s="143"/>
      <c r="M132" s="148"/>
      <c r="N132" s="149"/>
      <c r="O132" s="149"/>
      <c r="P132" s="149"/>
      <c r="Q132" s="149"/>
      <c r="R132" s="149"/>
      <c r="S132" s="149"/>
      <c r="T132" s="150"/>
      <c r="AT132" s="145" t="s">
        <v>124</v>
      </c>
      <c r="AU132" s="145" t="s">
        <v>79</v>
      </c>
      <c r="AV132" s="11" t="s">
        <v>85</v>
      </c>
      <c r="AW132" s="11" t="s">
        <v>29</v>
      </c>
      <c r="AX132" s="11" t="s">
        <v>74</v>
      </c>
      <c r="AY132" s="145" t="s">
        <v>117</v>
      </c>
    </row>
    <row r="133" spans="2:65" s="11" customFormat="1">
      <c r="B133" s="143"/>
      <c r="D133" s="144" t="s">
        <v>124</v>
      </c>
      <c r="E133" s="145" t="s">
        <v>1</v>
      </c>
      <c r="F133" s="146" t="s">
        <v>138</v>
      </c>
      <c r="H133" s="147">
        <v>2.3130000000000002</v>
      </c>
      <c r="L133" s="143"/>
      <c r="M133" s="148"/>
      <c r="N133" s="149"/>
      <c r="O133" s="149"/>
      <c r="P133" s="149"/>
      <c r="Q133" s="149"/>
      <c r="R133" s="149"/>
      <c r="S133" s="149"/>
      <c r="T133" s="150"/>
      <c r="AT133" s="145" t="s">
        <v>124</v>
      </c>
      <c r="AU133" s="145" t="s">
        <v>79</v>
      </c>
      <c r="AV133" s="11" t="s">
        <v>85</v>
      </c>
      <c r="AW133" s="11" t="s">
        <v>29</v>
      </c>
      <c r="AX133" s="11" t="s">
        <v>74</v>
      </c>
      <c r="AY133" s="145" t="s">
        <v>117</v>
      </c>
    </row>
    <row r="134" spans="2:65" s="12" customFormat="1">
      <c r="B134" s="151"/>
      <c r="D134" s="144" t="s">
        <v>124</v>
      </c>
      <c r="E134" s="152" t="s">
        <v>1</v>
      </c>
      <c r="F134" s="153" t="s">
        <v>139</v>
      </c>
      <c r="H134" s="152" t="s">
        <v>1</v>
      </c>
      <c r="L134" s="151"/>
      <c r="M134" s="154"/>
      <c r="N134" s="155"/>
      <c r="O134" s="155"/>
      <c r="P134" s="155"/>
      <c r="Q134" s="155"/>
      <c r="R134" s="155"/>
      <c r="S134" s="155"/>
      <c r="T134" s="156"/>
      <c r="AT134" s="152" t="s">
        <v>124</v>
      </c>
      <c r="AU134" s="152" t="s">
        <v>79</v>
      </c>
      <c r="AV134" s="12" t="s">
        <v>79</v>
      </c>
      <c r="AW134" s="12" t="s">
        <v>29</v>
      </c>
      <c r="AX134" s="12" t="s">
        <v>74</v>
      </c>
      <c r="AY134" s="152" t="s">
        <v>117</v>
      </c>
    </row>
    <row r="135" spans="2:65" s="11" customFormat="1">
      <c r="B135" s="143"/>
      <c r="D135" s="144" t="s">
        <v>124</v>
      </c>
      <c r="E135" s="145" t="s">
        <v>1</v>
      </c>
      <c r="F135" s="146" t="s">
        <v>140</v>
      </c>
      <c r="H135" s="147">
        <v>9</v>
      </c>
      <c r="L135" s="143"/>
      <c r="M135" s="148"/>
      <c r="N135" s="149"/>
      <c r="O135" s="149"/>
      <c r="P135" s="149"/>
      <c r="Q135" s="149"/>
      <c r="R135" s="149"/>
      <c r="S135" s="149"/>
      <c r="T135" s="150"/>
      <c r="AT135" s="145" t="s">
        <v>124</v>
      </c>
      <c r="AU135" s="145" t="s">
        <v>79</v>
      </c>
      <c r="AV135" s="11" t="s">
        <v>85</v>
      </c>
      <c r="AW135" s="11" t="s">
        <v>29</v>
      </c>
      <c r="AX135" s="11" t="s">
        <v>74</v>
      </c>
      <c r="AY135" s="145" t="s">
        <v>117</v>
      </c>
    </row>
    <row r="136" spans="2:65" s="1" customFormat="1" ht="60" customHeight="1">
      <c r="B136" s="106"/>
      <c r="C136" s="131" t="s">
        <v>122</v>
      </c>
      <c r="D136" s="131" t="s">
        <v>118</v>
      </c>
      <c r="E136" s="132" t="s">
        <v>141</v>
      </c>
      <c r="F136" s="133" t="s">
        <v>142</v>
      </c>
      <c r="G136" s="134" t="s">
        <v>128</v>
      </c>
      <c r="H136" s="135">
        <v>18.721</v>
      </c>
      <c r="I136" s="136"/>
      <c r="J136" s="136">
        <f>ROUND(I136*H136,2)</f>
        <v>0</v>
      </c>
      <c r="K136" s="133" t="s">
        <v>132</v>
      </c>
      <c r="L136" s="28"/>
      <c r="M136" s="137" t="s">
        <v>1</v>
      </c>
      <c r="N136" s="138" t="s">
        <v>39</v>
      </c>
      <c r="O136" s="139">
        <v>8.3000000000000004E-2</v>
      </c>
      <c r="P136" s="139">
        <f>O136*H136</f>
        <v>1.5538430000000001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122</v>
      </c>
      <c r="AT136" s="141" t="s">
        <v>118</v>
      </c>
      <c r="AU136" s="141" t="s">
        <v>79</v>
      </c>
      <c r="AY136" s="14" t="s">
        <v>117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79</v>
      </c>
      <c r="BK136" s="142">
        <f>ROUND(I136*H136,2)</f>
        <v>0</v>
      </c>
      <c r="BL136" s="14" t="s">
        <v>122</v>
      </c>
      <c r="BM136" s="141" t="s">
        <v>143</v>
      </c>
    </row>
    <row r="137" spans="2:65" s="1" customFormat="1" ht="36" customHeight="1">
      <c r="B137" s="106"/>
      <c r="C137" s="131" t="s">
        <v>144</v>
      </c>
      <c r="D137" s="131" t="s">
        <v>118</v>
      </c>
      <c r="E137" s="132" t="s">
        <v>145</v>
      </c>
      <c r="F137" s="133" t="s">
        <v>146</v>
      </c>
      <c r="G137" s="134" t="s">
        <v>128</v>
      </c>
      <c r="H137" s="135">
        <v>9.7210000000000001</v>
      </c>
      <c r="I137" s="136"/>
      <c r="J137" s="136">
        <f>ROUND(I137*H137,2)</f>
        <v>0</v>
      </c>
      <c r="K137" s="133" t="s">
        <v>1</v>
      </c>
      <c r="L137" s="28"/>
      <c r="M137" s="137" t="s">
        <v>1</v>
      </c>
      <c r="N137" s="138" t="s">
        <v>39</v>
      </c>
      <c r="O137" s="139">
        <v>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122</v>
      </c>
      <c r="AT137" s="141" t="s">
        <v>118</v>
      </c>
      <c r="AU137" s="141" t="s">
        <v>79</v>
      </c>
      <c r="AY137" s="14" t="s">
        <v>117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79</v>
      </c>
      <c r="BK137" s="142">
        <f>ROUND(I137*H137,2)</f>
        <v>0</v>
      </c>
      <c r="BL137" s="14" t="s">
        <v>122</v>
      </c>
      <c r="BM137" s="141" t="s">
        <v>147</v>
      </c>
    </row>
    <row r="138" spans="2:65" s="12" customFormat="1">
      <c r="B138" s="151"/>
      <c r="D138" s="144" t="s">
        <v>124</v>
      </c>
      <c r="E138" s="152" t="s">
        <v>1</v>
      </c>
      <c r="F138" s="153" t="s">
        <v>135</v>
      </c>
      <c r="H138" s="152" t="s">
        <v>1</v>
      </c>
      <c r="L138" s="151"/>
      <c r="M138" s="154"/>
      <c r="N138" s="155"/>
      <c r="O138" s="155"/>
      <c r="P138" s="155"/>
      <c r="Q138" s="155"/>
      <c r="R138" s="155"/>
      <c r="S138" s="155"/>
      <c r="T138" s="156"/>
      <c r="AT138" s="152" t="s">
        <v>124</v>
      </c>
      <c r="AU138" s="152" t="s">
        <v>79</v>
      </c>
      <c r="AV138" s="12" t="s">
        <v>79</v>
      </c>
      <c r="AW138" s="12" t="s">
        <v>29</v>
      </c>
      <c r="AX138" s="12" t="s">
        <v>74</v>
      </c>
      <c r="AY138" s="152" t="s">
        <v>117</v>
      </c>
    </row>
    <row r="139" spans="2:65" s="11" customFormat="1">
      <c r="B139" s="143"/>
      <c r="D139" s="144" t="s">
        <v>124</v>
      </c>
      <c r="E139" s="145" t="s">
        <v>1</v>
      </c>
      <c r="F139" s="146" t="s">
        <v>136</v>
      </c>
      <c r="H139" s="147">
        <v>5.5579999999999998</v>
      </c>
      <c r="L139" s="143"/>
      <c r="M139" s="148"/>
      <c r="N139" s="149"/>
      <c r="O139" s="149"/>
      <c r="P139" s="149"/>
      <c r="Q139" s="149"/>
      <c r="R139" s="149"/>
      <c r="S139" s="149"/>
      <c r="T139" s="150"/>
      <c r="AT139" s="145" t="s">
        <v>124</v>
      </c>
      <c r="AU139" s="145" t="s">
        <v>79</v>
      </c>
      <c r="AV139" s="11" t="s">
        <v>85</v>
      </c>
      <c r="AW139" s="11" t="s">
        <v>29</v>
      </c>
      <c r="AX139" s="11" t="s">
        <v>74</v>
      </c>
      <c r="AY139" s="145" t="s">
        <v>117</v>
      </c>
    </row>
    <row r="140" spans="2:65" s="11" customFormat="1">
      <c r="B140" s="143"/>
      <c r="D140" s="144" t="s">
        <v>124</v>
      </c>
      <c r="E140" s="145" t="s">
        <v>1</v>
      </c>
      <c r="F140" s="146" t="s">
        <v>137</v>
      </c>
      <c r="H140" s="147">
        <v>1.85</v>
      </c>
      <c r="L140" s="143"/>
      <c r="M140" s="148"/>
      <c r="N140" s="149"/>
      <c r="O140" s="149"/>
      <c r="P140" s="149"/>
      <c r="Q140" s="149"/>
      <c r="R140" s="149"/>
      <c r="S140" s="149"/>
      <c r="T140" s="150"/>
      <c r="AT140" s="145" t="s">
        <v>124</v>
      </c>
      <c r="AU140" s="145" t="s">
        <v>79</v>
      </c>
      <c r="AV140" s="11" t="s">
        <v>85</v>
      </c>
      <c r="AW140" s="11" t="s">
        <v>29</v>
      </c>
      <c r="AX140" s="11" t="s">
        <v>74</v>
      </c>
      <c r="AY140" s="145" t="s">
        <v>117</v>
      </c>
    </row>
    <row r="141" spans="2:65" s="11" customFormat="1">
      <c r="B141" s="143"/>
      <c r="D141" s="144" t="s">
        <v>124</v>
      </c>
      <c r="E141" s="145" t="s">
        <v>1</v>
      </c>
      <c r="F141" s="146" t="s">
        <v>138</v>
      </c>
      <c r="H141" s="147">
        <v>2.3130000000000002</v>
      </c>
      <c r="L141" s="143"/>
      <c r="M141" s="148"/>
      <c r="N141" s="149"/>
      <c r="O141" s="149"/>
      <c r="P141" s="149"/>
      <c r="Q141" s="149"/>
      <c r="R141" s="149"/>
      <c r="S141" s="149"/>
      <c r="T141" s="150"/>
      <c r="AT141" s="145" t="s">
        <v>124</v>
      </c>
      <c r="AU141" s="145" t="s">
        <v>79</v>
      </c>
      <c r="AV141" s="11" t="s">
        <v>85</v>
      </c>
      <c r="AW141" s="11" t="s">
        <v>29</v>
      </c>
      <c r="AX141" s="11" t="s">
        <v>74</v>
      </c>
      <c r="AY141" s="145" t="s">
        <v>117</v>
      </c>
    </row>
    <row r="142" spans="2:65" s="1" customFormat="1" ht="16.5" customHeight="1">
      <c r="B142" s="106"/>
      <c r="C142" s="157" t="s">
        <v>148</v>
      </c>
      <c r="D142" s="157" t="s">
        <v>149</v>
      </c>
      <c r="E142" s="158" t="s">
        <v>150</v>
      </c>
      <c r="F142" s="159" t="s">
        <v>151</v>
      </c>
      <c r="G142" s="160" t="s">
        <v>152</v>
      </c>
      <c r="H142" s="161">
        <v>15.554</v>
      </c>
      <c r="I142" s="162"/>
      <c r="J142" s="162">
        <f>ROUND(I142*H142,2)</f>
        <v>0</v>
      </c>
      <c r="K142" s="159" t="s">
        <v>1</v>
      </c>
      <c r="L142" s="163"/>
      <c r="M142" s="164" t="s">
        <v>1</v>
      </c>
      <c r="N142" s="165" t="s">
        <v>39</v>
      </c>
      <c r="O142" s="139">
        <v>0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153</v>
      </c>
      <c r="AT142" s="141" t="s">
        <v>149</v>
      </c>
      <c r="AU142" s="141" t="s">
        <v>79</v>
      </c>
      <c r="AY142" s="14" t="s">
        <v>117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79</v>
      </c>
      <c r="BK142" s="142">
        <f>ROUND(I142*H142,2)</f>
        <v>0</v>
      </c>
      <c r="BL142" s="14" t="s">
        <v>122</v>
      </c>
      <c r="BM142" s="141" t="s">
        <v>154</v>
      </c>
    </row>
    <row r="143" spans="2:65" s="11" customFormat="1">
      <c r="B143" s="143"/>
      <c r="D143" s="144" t="s">
        <v>124</v>
      </c>
      <c r="E143" s="145" t="s">
        <v>1</v>
      </c>
      <c r="F143" s="146" t="s">
        <v>155</v>
      </c>
      <c r="H143" s="147">
        <v>15.554</v>
      </c>
      <c r="L143" s="143"/>
      <c r="M143" s="148"/>
      <c r="N143" s="149"/>
      <c r="O143" s="149"/>
      <c r="P143" s="149"/>
      <c r="Q143" s="149"/>
      <c r="R143" s="149"/>
      <c r="S143" s="149"/>
      <c r="T143" s="150"/>
      <c r="AT143" s="145" t="s">
        <v>124</v>
      </c>
      <c r="AU143" s="145" t="s">
        <v>79</v>
      </c>
      <c r="AV143" s="11" t="s">
        <v>85</v>
      </c>
      <c r="AW143" s="11" t="s">
        <v>29</v>
      </c>
      <c r="AX143" s="11" t="s">
        <v>74</v>
      </c>
      <c r="AY143" s="145" t="s">
        <v>117</v>
      </c>
    </row>
    <row r="144" spans="2:65" s="1" customFormat="1" ht="16.5" customHeight="1">
      <c r="B144" s="106"/>
      <c r="C144" s="157" t="s">
        <v>156</v>
      </c>
      <c r="D144" s="157" t="s">
        <v>149</v>
      </c>
      <c r="E144" s="158" t="s">
        <v>157</v>
      </c>
      <c r="F144" s="159" t="s">
        <v>158</v>
      </c>
      <c r="G144" s="160" t="s">
        <v>152</v>
      </c>
      <c r="H144" s="161">
        <v>14.4</v>
      </c>
      <c r="I144" s="162"/>
      <c r="J144" s="162">
        <f>ROUND(I144*H144,2)</f>
        <v>0</v>
      </c>
      <c r="K144" s="159" t="s">
        <v>132</v>
      </c>
      <c r="L144" s="163"/>
      <c r="M144" s="164" t="s">
        <v>1</v>
      </c>
      <c r="N144" s="165" t="s">
        <v>39</v>
      </c>
      <c r="O144" s="139">
        <v>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153</v>
      </c>
      <c r="AT144" s="141" t="s">
        <v>149</v>
      </c>
      <c r="AU144" s="141" t="s">
        <v>79</v>
      </c>
      <c r="AY144" s="14" t="s">
        <v>117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79</v>
      </c>
      <c r="BK144" s="142">
        <f>ROUND(I144*H144,2)</f>
        <v>0</v>
      </c>
      <c r="BL144" s="14" t="s">
        <v>122</v>
      </c>
      <c r="BM144" s="141" t="s">
        <v>159</v>
      </c>
    </row>
    <row r="145" spans="2:65" s="11" customFormat="1">
      <c r="B145" s="143"/>
      <c r="D145" s="144" t="s">
        <v>124</v>
      </c>
      <c r="E145" s="145" t="s">
        <v>1</v>
      </c>
      <c r="F145" s="146" t="s">
        <v>160</v>
      </c>
      <c r="H145" s="147">
        <v>14.4</v>
      </c>
      <c r="L145" s="143"/>
      <c r="M145" s="148"/>
      <c r="N145" s="149"/>
      <c r="O145" s="149"/>
      <c r="P145" s="149"/>
      <c r="Q145" s="149"/>
      <c r="R145" s="149"/>
      <c r="S145" s="149"/>
      <c r="T145" s="150"/>
      <c r="AT145" s="145" t="s">
        <v>124</v>
      </c>
      <c r="AU145" s="145" t="s">
        <v>79</v>
      </c>
      <c r="AV145" s="11" t="s">
        <v>85</v>
      </c>
      <c r="AW145" s="11" t="s">
        <v>29</v>
      </c>
      <c r="AX145" s="11" t="s">
        <v>74</v>
      </c>
      <c r="AY145" s="145" t="s">
        <v>117</v>
      </c>
    </row>
    <row r="146" spans="2:65" s="1" customFormat="1" ht="48" customHeight="1">
      <c r="B146" s="106"/>
      <c r="C146" s="131" t="s">
        <v>161</v>
      </c>
      <c r="D146" s="131" t="s">
        <v>118</v>
      </c>
      <c r="E146" s="132" t="s">
        <v>162</v>
      </c>
      <c r="F146" s="133" t="s">
        <v>163</v>
      </c>
      <c r="G146" s="134" t="s">
        <v>121</v>
      </c>
      <c r="H146" s="135">
        <v>60</v>
      </c>
      <c r="I146" s="136"/>
      <c r="J146" s="136">
        <f>ROUND(I146*H146,2)</f>
        <v>0</v>
      </c>
      <c r="K146" s="133" t="s">
        <v>132</v>
      </c>
      <c r="L146" s="28"/>
      <c r="M146" s="137" t="s">
        <v>1</v>
      </c>
      <c r="N146" s="138" t="s">
        <v>39</v>
      </c>
      <c r="O146" s="139">
        <v>0.09</v>
      </c>
      <c r="P146" s="139">
        <f>O146*H146</f>
        <v>5.3999999999999995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122</v>
      </c>
      <c r="AT146" s="141" t="s">
        <v>118</v>
      </c>
      <c r="AU146" s="141" t="s">
        <v>79</v>
      </c>
      <c r="AY146" s="14" t="s">
        <v>117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79</v>
      </c>
      <c r="BK146" s="142">
        <f>ROUND(I146*H146,2)</f>
        <v>0</v>
      </c>
      <c r="BL146" s="14" t="s">
        <v>122</v>
      </c>
      <c r="BM146" s="141" t="s">
        <v>164</v>
      </c>
    </row>
    <row r="147" spans="2:65" s="11" customFormat="1">
      <c r="B147" s="143"/>
      <c r="D147" s="144" t="s">
        <v>124</v>
      </c>
      <c r="E147" s="145" t="s">
        <v>1</v>
      </c>
      <c r="F147" s="146" t="s">
        <v>165</v>
      </c>
      <c r="H147" s="147">
        <v>60</v>
      </c>
      <c r="L147" s="143"/>
      <c r="M147" s="148"/>
      <c r="N147" s="149"/>
      <c r="O147" s="149"/>
      <c r="P147" s="149"/>
      <c r="Q147" s="149"/>
      <c r="R147" s="149"/>
      <c r="S147" s="149"/>
      <c r="T147" s="150"/>
      <c r="AT147" s="145" t="s">
        <v>124</v>
      </c>
      <c r="AU147" s="145" t="s">
        <v>79</v>
      </c>
      <c r="AV147" s="11" t="s">
        <v>85</v>
      </c>
      <c r="AW147" s="11" t="s">
        <v>29</v>
      </c>
      <c r="AX147" s="11" t="s">
        <v>74</v>
      </c>
      <c r="AY147" s="145" t="s">
        <v>117</v>
      </c>
    </row>
    <row r="148" spans="2:65" s="1" customFormat="1" ht="36" customHeight="1">
      <c r="B148" s="106"/>
      <c r="C148" s="131" t="s">
        <v>166</v>
      </c>
      <c r="D148" s="131" t="s">
        <v>118</v>
      </c>
      <c r="E148" s="132" t="s">
        <v>167</v>
      </c>
      <c r="F148" s="133" t="s">
        <v>168</v>
      </c>
      <c r="G148" s="134" t="s">
        <v>121</v>
      </c>
      <c r="H148" s="135">
        <v>60</v>
      </c>
      <c r="I148" s="136"/>
      <c r="J148" s="136">
        <f>ROUND(I148*H148,2)</f>
        <v>0</v>
      </c>
      <c r="K148" s="133" t="s">
        <v>132</v>
      </c>
      <c r="L148" s="28"/>
      <c r="M148" s="137" t="s">
        <v>1</v>
      </c>
      <c r="N148" s="138" t="s">
        <v>39</v>
      </c>
      <c r="O148" s="139">
        <v>0.17699999999999999</v>
      </c>
      <c r="P148" s="139">
        <f>O148*H148</f>
        <v>10.62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122</v>
      </c>
      <c r="AT148" s="141" t="s">
        <v>118</v>
      </c>
      <c r="AU148" s="141" t="s">
        <v>79</v>
      </c>
      <c r="AY148" s="14" t="s">
        <v>117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79</v>
      </c>
      <c r="BK148" s="142">
        <f>ROUND(I148*H148,2)</f>
        <v>0</v>
      </c>
      <c r="BL148" s="14" t="s">
        <v>122</v>
      </c>
      <c r="BM148" s="141" t="s">
        <v>169</v>
      </c>
    </row>
    <row r="149" spans="2:65" s="11" customFormat="1" ht="22.5">
      <c r="B149" s="143"/>
      <c r="D149" s="144" t="s">
        <v>124</v>
      </c>
      <c r="F149" s="146" t="s">
        <v>170</v>
      </c>
      <c r="H149" s="147">
        <v>60</v>
      </c>
      <c r="L149" s="143"/>
      <c r="M149" s="148"/>
      <c r="N149" s="149"/>
      <c r="O149" s="149"/>
      <c r="P149" s="149"/>
      <c r="Q149" s="149"/>
      <c r="R149" s="149"/>
      <c r="S149" s="149"/>
      <c r="T149" s="150"/>
      <c r="AT149" s="145" t="s">
        <v>124</v>
      </c>
      <c r="AU149" s="145" t="s">
        <v>79</v>
      </c>
      <c r="AV149" s="11" t="s">
        <v>85</v>
      </c>
      <c r="AW149" s="11" t="s">
        <v>3</v>
      </c>
      <c r="AX149" s="11" t="s">
        <v>79</v>
      </c>
      <c r="AY149" s="145" t="s">
        <v>117</v>
      </c>
    </row>
    <row r="150" spans="2:65" s="1" customFormat="1" ht="36" customHeight="1">
      <c r="B150" s="106"/>
      <c r="C150" s="131" t="s">
        <v>171</v>
      </c>
      <c r="D150" s="131" t="s">
        <v>118</v>
      </c>
      <c r="E150" s="132" t="s">
        <v>172</v>
      </c>
      <c r="F150" s="133" t="s">
        <v>173</v>
      </c>
      <c r="G150" s="134" t="s">
        <v>121</v>
      </c>
      <c r="H150" s="135">
        <v>60</v>
      </c>
      <c r="I150" s="136"/>
      <c r="J150" s="136">
        <f>ROUND(I150*H150,2)</f>
        <v>0</v>
      </c>
      <c r="K150" s="133" t="s">
        <v>132</v>
      </c>
      <c r="L150" s="28"/>
      <c r="M150" s="137" t="s">
        <v>1</v>
      </c>
      <c r="N150" s="138" t="s">
        <v>39</v>
      </c>
      <c r="O150" s="139">
        <v>7.0000000000000001E-3</v>
      </c>
      <c r="P150" s="139">
        <f>O150*H150</f>
        <v>0.42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122</v>
      </c>
      <c r="AT150" s="141" t="s">
        <v>118</v>
      </c>
      <c r="AU150" s="141" t="s">
        <v>79</v>
      </c>
      <c r="AY150" s="14" t="s">
        <v>117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79</v>
      </c>
      <c r="BK150" s="142">
        <f>ROUND(I150*H150,2)</f>
        <v>0</v>
      </c>
      <c r="BL150" s="14" t="s">
        <v>122</v>
      </c>
      <c r="BM150" s="141" t="s">
        <v>174</v>
      </c>
    </row>
    <row r="151" spans="2:65" s="1" customFormat="1" ht="16.5" customHeight="1">
      <c r="B151" s="106"/>
      <c r="C151" s="157" t="s">
        <v>175</v>
      </c>
      <c r="D151" s="157" t="s">
        <v>149</v>
      </c>
      <c r="E151" s="158" t="s">
        <v>176</v>
      </c>
      <c r="F151" s="159" t="s">
        <v>177</v>
      </c>
      <c r="G151" s="160" t="s">
        <v>178</v>
      </c>
      <c r="H151" s="161">
        <v>0.9</v>
      </c>
      <c r="I151" s="162"/>
      <c r="J151" s="162">
        <f>ROUND(I151*H151,2)</f>
        <v>0</v>
      </c>
      <c r="K151" s="159" t="s">
        <v>132</v>
      </c>
      <c r="L151" s="163"/>
      <c r="M151" s="164" t="s">
        <v>1</v>
      </c>
      <c r="N151" s="165" t="s">
        <v>39</v>
      </c>
      <c r="O151" s="139">
        <v>0</v>
      </c>
      <c r="P151" s="139">
        <f>O151*H151</f>
        <v>0</v>
      </c>
      <c r="Q151" s="139">
        <v>1E-3</v>
      </c>
      <c r="R151" s="139">
        <f>Q151*H151</f>
        <v>9.0000000000000008E-4</v>
      </c>
      <c r="S151" s="139">
        <v>0</v>
      </c>
      <c r="T151" s="140">
        <f>S151*H151</f>
        <v>0</v>
      </c>
      <c r="AR151" s="141" t="s">
        <v>153</v>
      </c>
      <c r="AT151" s="141" t="s">
        <v>149</v>
      </c>
      <c r="AU151" s="141" t="s">
        <v>79</v>
      </c>
      <c r="AY151" s="14" t="s">
        <v>117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79</v>
      </c>
      <c r="BK151" s="142">
        <f>ROUND(I151*H151,2)</f>
        <v>0</v>
      </c>
      <c r="BL151" s="14" t="s">
        <v>122</v>
      </c>
      <c r="BM151" s="141" t="s">
        <v>179</v>
      </c>
    </row>
    <row r="152" spans="2:65" s="11" customFormat="1">
      <c r="B152" s="143"/>
      <c r="D152" s="144" t="s">
        <v>124</v>
      </c>
      <c r="F152" s="146" t="s">
        <v>180</v>
      </c>
      <c r="H152" s="147">
        <v>0.9</v>
      </c>
      <c r="L152" s="143"/>
      <c r="M152" s="148"/>
      <c r="N152" s="149"/>
      <c r="O152" s="149"/>
      <c r="P152" s="149"/>
      <c r="Q152" s="149"/>
      <c r="R152" s="149"/>
      <c r="S152" s="149"/>
      <c r="T152" s="150"/>
      <c r="AT152" s="145" t="s">
        <v>124</v>
      </c>
      <c r="AU152" s="145" t="s">
        <v>79</v>
      </c>
      <c r="AV152" s="11" t="s">
        <v>85</v>
      </c>
      <c r="AW152" s="11" t="s">
        <v>3</v>
      </c>
      <c r="AX152" s="11" t="s">
        <v>79</v>
      </c>
      <c r="AY152" s="145" t="s">
        <v>117</v>
      </c>
    </row>
    <row r="153" spans="2:65" s="10" customFormat="1" ht="25.9" customHeight="1">
      <c r="B153" s="121"/>
      <c r="D153" s="122" t="s">
        <v>73</v>
      </c>
      <c r="E153" s="123" t="s">
        <v>181</v>
      </c>
      <c r="F153" s="123" t="s">
        <v>182</v>
      </c>
      <c r="J153" s="124">
        <f>BK153</f>
        <v>0</v>
      </c>
      <c r="L153" s="121"/>
      <c r="M153" s="125"/>
      <c r="N153" s="126"/>
      <c r="O153" s="126"/>
      <c r="P153" s="127">
        <f>SUM(P154:P170)</f>
        <v>41.790880000000001</v>
      </c>
      <c r="Q153" s="126"/>
      <c r="R153" s="127">
        <f>SUM(R154:R170)</f>
        <v>0</v>
      </c>
      <c r="S153" s="126"/>
      <c r="T153" s="128">
        <f>SUM(T154:T170)</f>
        <v>26.261854799999998</v>
      </c>
      <c r="AR153" s="122" t="s">
        <v>79</v>
      </c>
      <c r="AT153" s="129" t="s">
        <v>73</v>
      </c>
      <c r="AU153" s="129" t="s">
        <v>74</v>
      </c>
      <c r="AY153" s="122" t="s">
        <v>117</v>
      </c>
      <c r="BK153" s="130">
        <f>SUM(BK154:BK170)</f>
        <v>0</v>
      </c>
    </row>
    <row r="154" spans="2:65" s="1" customFormat="1" ht="24" customHeight="1">
      <c r="B154" s="106"/>
      <c r="C154" s="131" t="s">
        <v>183</v>
      </c>
      <c r="D154" s="131" t="s">
        <v>118</v>
      </c>
      <c r="E154" s="132" t="s">
        <v>184</v>
      </c>
      <c r="F154" s="133" t="s">
        <v>185</v>
      </c>
      <c r="G154" s="134" t="s">
        <v>121</v>
      </c>
      <c r="H154" s="135">
        <v>29.42</v>
      </c>
      <c r="I154" s="136"/>
      <c r="J154" s="136">
        <f>ROUND(I154*H154,2)</f>
        <v>0</v>
      </c>
      <c r="K154" s="133" t="s">
        <v>132</v>
      </c>
      <c r="L154" s="28"/>
      <c r="M154" s="137" t="s">
        <v>1</v>
      </c>
      <c r="N154" s="138" t="s">
        <v>39</v>
      </c>
      <c r="O154" s="139">
        <v>5.1999999999999998E-2</v>
      </c>
      <c r="P154" s="139">
        <f>O154*H154</f>
        <v>1.5298400000000001</v>
      </c>
      <c r="Q154" s="139">
        <v>0</v>
      </c>
      <c r="R154" s="139">
        <f>Q154*H154</f>
        <v>0</v>
      </c>
      <c r="S154" s="139">
        <v>0.01</v>
      </c>
      <c r="T154" s="140">
        <f>S154*H154</f>
        <v>0.29420000000000002</v>
      </c>
      <c r="AR154" s="141" t="s">
        <v>186</v>
      </c>
      <c r="AT154" s="141" t="s">
        <v>118</v>
      </c>
      <c r="AU154" s="141" t="s">
        <v>79</v>
      </c>
      <c r="AY154" s="14" t="s">
        <v>117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79</v>
      </c>
      <c r="BK154" s="142">
        <f>ROUND(I154*H154,2)</f>
        <v>0</v>
      </c>
      <c r="BL154" s="14" t="s">
        <v>186</v>
      </c>
      <c r="BM154" s="141" t="s">
        <v>187</v>
      </c>
    </row>
    <row r="155" spans="2:65" s="11" customFormat="1">
      <c r="B155" s="143"/>
      <c r="D155" s="144" t="s">
        <v>124</v>
      </c>
      <c r="E155" s="145" t="s">
        <v>1</v>
      </c>
      <c r="F155" s="146" t="s">
        <v>188</v>
      </c>
      <c r="H155" s="147">
        <v>29.42</v>
      </c>
      <c r="L155" s="143"/>
      <c r="M155" s="148"/>
      <c r="N155" s="149"/>
      <c r="O155" s="149"/>
      <c r="P155" s="149"/>
      <c r="Q155" s="149"/>
      <c r="R155" s="149"/>
      <c r="S155" s="149"/>
      <c r="T155" s="150"/>
      <c r="AT155" s="145" t="s">
        <v>124</v>
      </c>
      <c r="AU155" s="145" t="s">
        <v>79</v>
      </c>
      <c r="AV155" s="11" t="s">
        <v>85</v>
      </c>
      <c r="AW155" s="11" t="s">
        <v>29</v>
      </c>
      <c r="AX155" s="11" t="s">
        <v>74</v>
      </c>
      <c r="AY155" s="145" t="s">
        <v>117</v>
      </c>
    </row>
    <row r="156" spans="2:65" s="1" customFormat="1" ht="24" customHeight="1">
      <c r="B156" s="106"/>
      <c r="C156" s="131" t="s">
        <v>153</v>
      </c>
      <c r="D156" s="131" t="s">
        <v>118</v>
      </c>
      <c r="E156" s="132" t="s">
        <v>189</v>
      </c>
      <c r="F156" s="133" t="s">
        <v>190</v>
      </c>
      <c r="G156" s="134" t="s">
        <v>121</v>
      </c>
      <c r="H156" s="135">
        <v>29.42</v>
      </c>
      <c r="I156" s="136"/>
      <c r="J156" s="136">
        <f>ROUND(I156*H156,2)</f>
        <v>0</v>
      </c>
      <c r="K156" s="133" t="s">
        <v>132</v>
      </c>
      <c r="L156" s="28"/>
      <c r="M156" s="137" t="s">
        <v>1</v>
      </c>
      <c r="N156" s="138" t="s">
        <v>39</v>
      </c>
      <c r="O156" s="139">
        <v>0.36</v>
      </c>
      <c r="P156" s="139">
        <f>O156*H156</f>
        <v>10.591200000000001</v>
      </c>
      <c r="Q156" s="139">
        <v>0</v>
      </c>
      <c r="R156" s="139">
        <f>Q156*H156</f>
        <v>0</v>
      </c>
      <c r="S156" s="139">
        <v>5.94E-3</v>
      </c>
      <c r="T156" s="140">
        <f>S156*H156</f>
        <v>0.17475480000000002</v>
      </c>
      <c r="AR156" s="141" t="s">
        <v>186</v>
      </c>
      <c r="AT156" s="141" t="s">
        <v>118</v>
      </c>
      <c r="AU156" s="141" t="s">
        <v>79</v>
      </c>
      <c r="AY156" s="14" t="s">
        <v>117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79</v>
      </c>
      <c r="BK156" s="142">
        <f>ROUND(I156*H156,2)</f>
        <v>0</v>
      </c>
      <c r="BL156" s="14" t="s">
        <v>186</v>
      </c>
      <c r="BM156" s="141" t="s">
        <v>191</v>
      </c>
    </row>
    <row r="157" spans="2:65" s="11" customFormat="1">
      <c r="B157" s="143"/>
      <c r="D157" s="144" t="s">
        <v>124</v>
      </c>
      <c r="E157" s="145" t="s">
        <v>1</v>
      </c>
      <c r="F157" s="146" t="s">
        <v>188</v>
      </c>
      <c r="H157" s="147">
        <v>29.42</v>
      </c>
      <c r="L157" s="143"/>
      <c r="M157" s="148"/>
      <c r="N157" s="149"/>
      <c r="O157" s="149"/>
      <c r="P157" s="149"/>
      <c r="Q157" s="149"/>
      <c r="R157" s="149"/>
      <c r="S157" s="149"/>
      <c r="T157" s="150"/>
      <c r="AT157" s="145" t="s">
        <v>124</v>
      </c>
      <c r="AU157" s="145" t="s">
        <v>79</v>
      </c>
      <c r="AV157" s="11" t="s">
        <v>85</v>
      </c>
      <c r="AW157" s="11" t="s">
        <v>29</v>
      </c>
      <c r="AX157" s="11" t="s">
        <v>74</v>
      </c>
      <c r="AY157" s="145" t="s">
        <v>117</v>
      </c>
    </row>
    <row r="158" spans="2:65" s="1" customFormat="1" ht="24" customHeight="1">
      <c r="B158" s="106"/>
      <c r="C158" s="131" t="s">
        <v>192</v>
      </c>
      <c r="D158" s="131" t="s">
        <v>118</v>
      </c>
      <c r="E158" s="132" t="s">
        <v>193</v>
      </c>
      <c r="F158" s="133" t="s">
        <v>194</v>
      </c>
      <c r="G158" s="134" t="s">
        <v>121</v>
      </c>
      <c r="H158" s="135">
        <v>2</v>
      </c>
      <c r="I158" s="136"/>
      <c r="J158" s="136">
        <f>ROUND(I158*H158,2)</f>
        <v>0</v>
      </c>
      <c r="K158" s="133" t="s">
        <v>132</v>
      </c>
      <c r="L158" s="28"/>
      <c r="M158" s="137" t="s">
        <v>1</v>
      </c>
      <c r="N158" s="138" t="s">
        <v>39</v>
      </c>
      <c r="O158" s="139">
        <v>0.40600000000000003</v>
      </c>
      <c r="P158" s="139">
        <f>O158*H158</f>
        <v>0.81200000000000006</v>
      </c>
      <c r="Q158" s="139">
        <v>0</v>
      </c>
      <c r="R158" s="139">
        <f>Q158*H158</f>
        <v>0</v>
      </c>
      <c r="S158" s="139">
        <v>5.5E-2</v>
      </c>
      <c r="T158" s="140">
        <f>S158*H158</f>
        <v>0.11</v>
      </c>
      <c r="AR158" s="141" t="s">
        <v>122</v>
      </c>
      <c r="AT158" s="141" t="s">
        <v>118</v>
      </c>
      <c r="AU158" s="141" t="s">
        <v>79</v>
      </c>
      <c r="AY158" s="14" t="s">
        <v>117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79</v>
      </c>
      <c r="BK158" s="142">
        <f>ROUND(I158*H158,2)</f>
        <v>0</v>
      </c>
      <c r="BL158" s="14" t="s">
        <v>122</v>
      </c>
      <c r="BM158" s="141" t="s">
        <v>195</v>
      </c>
    </row>
    <row r="159" spans="2:65" s="12" customFormat="1">
      <c r="B159" s="151"/>
      <c r="D159" s="144" t="s">
        <v>124</v>
      </c>
      <c r="E159" s="152" t="s">
        <v>1</v>
      </c>
      <c r="F159" s="153" t="s">
        <v>196</v>
      </c>
      <c r="H159" s="152" t="s">
        <v>1</v>
      </c>
      <c r="L159" s="151"/>
      <c r="M159" s="154"/>
      <c r="N159" s="155"/>
      <c r="O159" s="155"/>
      <c r="P159" s="155"/>
      <c r="Q159" s="155"/>
      <c r="R159" s="155"/>
      <c r="S159" s="155"/>
      <c r="T159" s="156"/>
      <c r="AT159" s="152" t="s">
        <v>124</v>
      </c>
      <c r="AU159" s="152" t="s">
        <v>79</v>
      </c>
      <c r="AV159" s="12" t="s">
        <v>79</v>
      </c>
      <c r="AW159" s="12" t="s">
        <v>29</v>
      </c>
      <c r="AX159" s="12" t="s">
        <v>74</v>
      </c>
      <c r="AY159" s="152" t="s">
        <v>117</v>
      </c>
    </row>
    <row r="160" spans="2:65" s="11" customFormat="1">
      <c r="B160" s="143"/>
      <c r="D160" s="144" t="s">
        <v>124</v>
      </c>
      <c r="E160" s="145" t="s">
        <v>1</v>
      </c>
      <c r="F160" s="146" t="s">
        <v>197</v>
      </c>
      <c r="H160" s="147">
        <v>2</v>
      </c>
      <c r="L160" s="143"/>
      <c r="M160" s="148"/>
      <c r="N160" s="149"/>
      <c r="O160" s="149"/>
      <c r="P160" s="149"/>
      <c r="Q160" s="149"/>
      <c r="R160" s="149"/>
      <c r="S160" s="149"/>
      <c r="T160" s="150"/>
      <c r="AT160" s="145" t="s">
        <v>124</v>
      </c>
      <c r="AU160" s="145" t="s">
        <v>79</v>
      </c>
      <c r="AV160" s="11" t="s">
        <v>85</v>
      </c>
      <c r="AW160" s="11" t="s">
        <v>29</v>
      </c>
      <c r="AX160" s="11" t="s">
        <v>74</v>
      </c>
      <c r="AY160" s="145" t="s">
        <v>117</v>
      </c>
    </row>
    <row r="161" spans="2:65" s="1" customFormat="1" ht="24" customHeight="1">
      <c r="B161" s="106"/>
      <c r="C161" s="131" t="s">
        <v>198</v>
      </c>
      <c r="D161" s="131" t="s">
        <v>118</v>
      </c>
      <c r="E161" s="132" t="s">
        <v>199</v>
      </c>
      <c r="F161" s="133" t="s">
        <v>200</v>
      </c>
      <c r="G161" s="134" t="s">
        <v>201</v>
      </c>
      <c r="H161" s="135">
        <v>4.9000000000000004</v>
      </c>
      <c r="I161" s="136"/>
      <c r="J161" s="136">
        <f>ROUND(I161*H161,2)</f>
        <v>0</v>
      </c>
      <c r="K161" s="133" t="s">
        <v>132</v>
      </c>
      <c r="L161" s="28"/>
      <c r="M161" s="137" t="s">
        <v>1</v>
      </c>
      <c r="N161" s="138" t="s">
        <v>39</v>
      </c>
      <c r="O161" s="139">
        <v>0.189</v>
      </c>
      <c r="P161" s="139">
        <f>O161*H161</f>
        <v>0.92610000000000003</v>
      </c>
      <c r="Q161" s="139">
        <v>0</v>
      </c>
      <c r="R161" s="139">
        <f>Q161*H161</f>
        <v>0</v>
      </c>
      <c r="S161" s="139">
        <v>2.5999999999999999E-3</v>
      </c>
      <c r="T161" s="140">
        <f>S161*H161</f>
        <v>1.274E-2</v>
      </c>
      <c r="AR161" s="141" t="s">
        <v>122</v>
      </c>
      <c r="AT161" s="141" t="s">
        <v>118</v>
      </c>
      <c r="AU161" s="141" t="s">
        <v>79</v>
      </c>
      <c r="AY161" s="14" t="s">
        <v>117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79</v>
      </c>
      <c r="BK161" s="142">
        <f>ROUND(I161*H161,2)</f>
        <v>0</v>
      </c>
      <c r="BL161" s="14" t="s">
        <v>122</v>
      </c>
      <c r="BM161" s="141" t="s">
        <v>202</v>
      </c>
    </row>
    <row r="162" spans="2:65" s="1" customFormat="1" ht="16.5" customHeight="1">
      <c r="B162" s="106"/>
      <c r="C162" s="131" t="s">
        <v>203</v>
      </c>
      <c r="D162" s="131" t="s">
        <v>118</v>
      </c>
      <c r="E162" s="132" t="s">
        <v>204</v>
      </c>
      <c r="F162" s="133" t="s">
        <v>205</v>
      </c>
      <c r="G162" s="134" t="s">
        <v>201</v>
      </c>
      <c r="H162" s="135">
        <v>4</v>
      </c>
      <c r="I162" s="136"/>
      <c r="J162" s="136">
        <f>ROUND(I162*H162,2)</f>
        <v>0</v>
      </c>
      <c r="K162" s="133" t="s">
        <v>132</v>
      </c>
      <c r="L162" s="28"/>
      <c r="M162" s="137" t="s">
        <v>1</v>
      </c>
      <c r="N162" s="138" t="s">
        <v>39</v>
      </c>
      <c r="O162" s="139">
        <v>0.14699999999999999</v>
      </c>
      <c r="P162" s="139">
        <f>O162*H162</f>
        <v>0.58799999999999997</v>
      </c>
      <c r="Q162" s="139">
        <v>0</v>
      </c>
      <c r="R162" s="139">
        <f>Q162*H162</f>
        <v>0</v>
      </c>
      <c r="S162" s="139">
        <v>3.9399999999999999E-3</v>
      </c>
      <c r="T162" s="140">
        <f>S162*H162</f>
        <v>1.576E-2</v>
      </c>
      <c r="AR162" s="141" t="s">
        <v>122</v>
      </c>
      <c r="AT162" s="141" t="s">
        <v>118</v>
      </c>
      <c r="AU162" s="141" t="s">
        <v>79</v>
      </c>
      <c r="AY162" s="14" t="s">
        <v>117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79</v>
      </c>
      <c r="BK162" s="142">
        <f>ROUND(I162*H162,2)</f>
        <v>0</v>
      </c>
      <c r="BL162" s="14" t="s">
        <v>122</v>
      </c>
      <c r="BM162" s="141" t="s">
        <v>206</v>
      </c>
    </row>
    <row r="163" spans="2:65" s="1" customFormat="1" ht="36" customHeight="1">
      <c r="B163" s="106"/>
      <c r="C163" s="131" t="s">
        <v>207</v>
      </c>
      <c r="D163" s="131" t="s">
        <v>118</v>
      </c>
      <c r="E163" s="132" t="s">
        <v>208</v>
      </c>
      <c r="F163" s="133" t="s">
        <v>209</v>
      </c>
      <c r="G163" s="134" t="s">
        <v>121</v>
      </c>
      <c r="H163" s="135">
        <v>7.84</v>
      </c>
      <c r="I163" s="136"/>
      <c r="J163" s="136">
        <f>ROUND(I163*H163,2)</f>
        <v>0</v>
      </c>
      <c r="K163" s="133" t="s">
        <v>132</v>
      </c>
      <c r="L163" s="28"/>
      <c r="M163" s="137" t="s">
        <v>1</v>
      </c>
      <c r="N163" s="138" t="s">
        <v>39</v>
      </c>
      <c r="O163" s="139">
        <v>0.55600000000000005</v>
      </c>
      <c r="P163" s="139">
        <f>O163*H163</f>
        <v>4.3590400000000002</v>
      </c>
      <c r="Q163" s="139">
        <v>0</v>
      </c>
      <c r="R163" s="139">
        <f>Q163*H163</f>
        <v>0</v>
      </c>
      <c r="S163" s="139">
        <v>0.06</v>
      </c>
      <c r="T163" s="140">
        <f>S163*H163</f>
        <v>0.47039999999999998</v>
      </c>
      <c r="AR163" s="141" t="s">
        <v>122</v>
      </c>
      <c r="AT163" s="141" t="s">
        <v>118</v>
      </c>
      <c r="AU163" s="141" t="s">
        <v>79</v>
      </c>
      <c r="AY163" s="14" t="s">
        <v>117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79</v>
      </c>
      <c r="BK163" s="142">
        <f>ROUND(I163*H163,2)</f>
        <v>0</v>
      </c>
      <c r="BL163" s="14" t="s">
        <v>122</v>
      </c>
      <c r="BM163" s="141" t="s">
        <v>210</v>
      </c>
    </row>
    <row r="164" spans="2:65" s="11" customFormat="1">
      <c r="B164" s="143"/>
      <c r="D164" s="144" t="s">
        <v>124</v>
      </c>
      <c r="E164" s="145" t="s">
        <v>1</v>
      </c>
      <c r="F164" s="146" t="s">
        <v>211</v>
      </c>
      <c r="H164" s="147">
        <v>7.84</v>
      </c>
      <c r="L164" s="143"/>
      <c r="M164" s="148"/>
      <c r="N164" s="149"/>
      <c r="O164" s="149"/>
      <c r="P164" s="149"/>
      <c r="Q164" s="149"/>
      <c r="R164" s="149"/>
      <c r="S164" s="149"/>
      <c r="T164" s="150"/>
      <c r="AT164" s="145" t="s">
        <v>124</v>
      </c>
      <c r="AU164" s="145" t="s">
        <v>79</v>
      </c>
      <c r="AV164" s="11" t="s">
        <v>85</v>
      </c>
      <c r="AW164" s="11" t="s">
        <v>29</v>
      </c>
      <c r="AX164" s="11" t="s">
        <v>74</v>
      </c>
      <c r="AY164" s="145" t="s">
        <v>117</v>
      </c>
    </row>
    <row r="165" spans="2:65" s="1" customFormat="1" ht="36" customHeight="1">
      <c r="B165" s="106"/>
      <c r="C165" s="131" t="s">
        <v>212</v>
      </c>
      <c r="D165" s="131" t="s">
        <v>118</v>
      </c>
      <c r="E165" s="132" t="s">
        <v>213</v>
      </c>
      <c r="F165" s="133" t="s">
        <v>214</v>
      </c>
      <c r="G165" s="134" t="s">
        <v>121</v>
      </c>
      <c r="H165" s="135">
        <v>2</v>
      </c>
      <c r="I165" s="136"/>
      <c r="J165" s="136">
        <f>ROUND(I165*H165,2)</f>
        <v>0</v>
      </c>
      <c r="K165" s="133" t="s">
        <v>1</v>
      </c>
      <c r="L165" s="28"/>
      <c r="M165" s="137" t="s">
        <v>1</v>
      </c>
      <c r="N165" s="138" t="s">
        <v>39</v>
      </c>
      <c r="O165" s="139">
        <v>1.625</v>
      </c>
      <c r="P165" s="139">
        <f>O165*H165</f>
        <v>3.25</v>
      </c>
      <c r="Q165" s="139">
        <v>0</v>
      </c>
      <c r="R165" s="139">
        <f>Q165*H165</f>
        <v>0</v>
      </c>
      <c r="S165" s="139">
        <v>8.8999999999999996E-2</v>
      </c>
      <c r="T165" s="140">
        <f>S165*H165</f>
        <v>0.17799999999999999</v>
      </c>
      <c r="AR165" s="141" t="s">
        <v>122</v>
      </c>
      <c r="AT165" s="141" t="s">
        <v>118</v>
      </c>
      <c r="AU165" s="141" t="s">
        <v>79</v>
      </c>
      <c r="AY165" s="14" t="s">
        <v>117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4" t="s">
        <v>79</v>
      </c>
      <c r="BK165" s="142">
        <f>ROUND(I165*H165,2)</f>
        <v>0</v>
      </c>
      <c r="BL165" s="14" t="s">
        <v>122</v>
      </c>
      <c r="BM165" s="141" t="s">
        <v>215</v>
      </c>
    </row>
    <row r="166" spans="2:65" s="11" customFormat="1">
      <c r="B166" s="143"/>
      <c r="D166" s="144" t="s">
        <v>124</v>
      </c>
      <c r="E166" s="145" t="s">
        <v>1</v>
      </c>
      <c r="F166" s="146" t="s">
        <v>216</v>
      </c>
      <c r="H166" s="147">
        <v>2</v>
      </c>
      <c r="L166" s="143"/>
      <c r="M166" s="148"/>
      <c r="N166" s="149"/>
      <c r="O166" s="149"/>
      <c r="P166" s="149"/>
      <c r="Q166" s="149"/>
      <c r="R166" s="149"/>
      <c r="S166" s="149"/>
      <c r="T166" s="150"/>
      <c r="AT166" s="145" t="s">
        <v>124</v>
      </c>
      <c r="AU166" s="145" t="s">
        <v>79</v>
      </c>
      <c r="AV166" s="11" t="s">
        <v>85</v>
      </c>
      <c r="AW166" s="11" t="s">
        <v>29</v>
      </c>
      <c r="AX166" s="11" t="s">
        <v>74</v>
      </c>
      <c r="AY166" s="145" t="s">
        <v>117</v>
      </c>
    </row>
    <row r="167" spans="2:65" s="1" customFormat="1" ht="24" customHeight="1">
      <c r="B167" s="106"/>
      <c r="C167" s="131" t="s">
        <v>217</v>
      </c>
      <c r="D167" s="131" t="s">
        <v>118</v>
      </c>
      <c r="E167" s="132" t="s">
        <v>218</v>
      </c>
      <c r="F167" s="133" t="s">
        <v>219</v>
      </c>
      <c r="G167" s="134" t="s">
        <v>128</v>
      </c>
      <c r="H167" s="135">
        <v>15.785</v>
      </c>
      <c r="I167" s="136"/>
      <c r="J167" s="136">
        <f>ROUND(I167*H167,2)</f>
        <v>0</v>
      </c>
      <c r="K167" s="133" t="s">
        <v>132</v>
      </c>
      <c r="L167" s="28"/>
      <c r="M167" s="137" t="s">
        <v>1</v>
      </c>
      <c r="N167" s="138" t="s">
        <v>39</v>
      </c>
      <c r="O167" s="139">
        <v>1.1000000000000001</v>
      </c>
      <c r="P167" s="139">
        <f>O167*H167</f>
        <v>17.363500000000002</v>
      </c>
      <c r="Q167" s="139">
        <v>0</v>
      </c>
      <c r="R167" s="139">
        <f>Q167*H167</f>
        <v>0</v>
      </c>
      <c r="S167" s="139">
        <v>1.4</v>
      </c>
      <c r="T167" s="140">
        <f>S167*H167</f>
        <v>22.099</v>
      </c>
      <c r="AR167" s="141" t="s">
        <v>122</v>
      </c>
      <c r="AT167" s="141" t="s">
        <v>118</v>
      </c>
      <c r="AU167" s="141" t="s">
        <v>79</v>
      </c>
      <c r="AY167" s="14" t="s">
        <v>117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79</v>
      </c>
      <c r="BK167" s="142">
        <f>ROUND(I167*H167,2)</f>
        <v>0</v>
      </c>
      <c r="BL167" s="14" t="s">
        <v>122</v>
      </c>
      <c r="BM167" s="141" t="s">
        <v>220</v>
      </c>
    </row>
    <row r="168" spans="2:65" s="11" customFormat="1">
      <c r="B168" s="143"/>
      <c r="D168" s="144" t="s">
        <v>124</v>
      </c>
      <c r="E168" s="145" t="s">
        <v>1</v>
      </c>
      <c r="F168" s="146" t="s">
        <v>221</v>
      </c>
      <c r="H168" s="147">
        <v>15.785</v>
      </c>
      <c r="L168" s="143"/>
      <c r="M168" s="148"/>
      <c r="N168" s="149"/>
      <c r="O168" s="149"/>
      <c r="P168" s="149"/>
      <c r="Q168" s="149"/>
      <c r="R168" s="149"/>
      <c r="S168" s="149"/>
      <c r="T168" s="150"/>
      <c r="AT168" s="145" t="s">
        <v>124</v>
      </c>
      <c r="AU168" s="145" t="s">
        <v>79</v>
      </c>
      <c r="AV168" s="11" t="s">
        <v>85</v>
      </c>
      <c r="AW168" s="11" t="s">
        <v>29</v>
      </c>
      <c r="AX168" s="11" t="s">
        <v>74</v>
      </c>
      <c r="AY168" s="145" t="s">
        <v>117</v>
      </c>
    </row>
    <row r="169" spans="2:65" s="1" customFormat="1" ht="72" customHeight="1">
      <c r="B169" s="106"/>
      <c r="C169" s="131" t="s">
        <v>222</v>
      </c>
      <c r="D169" s="131" t="s">
        <v>118</v>
      </c>
      <c r="E169" s="132" t="s">
        <v>223</v>
      </c>
      <c r="F169" s="133" t="s">
        <v>224</v>
      </c>
      <c r="G169" s="134" t="s">
        <v>121</v>
      </c>
      <c r="H169" s="135">
        <v>11.4</v>
      </c>
      <c r="I169" s="136"/>
      <c r="J169" s="136">
        <f>ROUND(I169*H169,2)</f>
        <v>0</v>
      </c>
      <c r="K169" s="133" t="s">
        <v>132</v>
      </c>
      <c r="L169" s="28"/>
      <c r="M169" s="137" t="s">
        <v>1</v>
      </c>
      <c r="N169" s="138" t="s">
        <v>39</v>
      </c>
      <c r="O169" s="139">
        <v>0.20799999999999999</v>
      </c>
      <c r="P169" s="139">
        <f>O169*H169</f>
        <v>2.3712</v>
      </c>
      <c r="Q169" s="139">
        <v>0</v>
      </c>
      <c r="R169" s="139">
        <f>Q169*H169</f>
        <v>0</v>
      </c>
      <c r="S169" s="139">
        <v>0.255</v>
      </c>
      <c r="T169" s="140">
        <f>S169*H169</f>
        <v>2.907</v>
      </c>
      <c r="AR169" s="141" t="s">
        <v>122</v>
      </c>
      <c r="AT169" s="141" t="s">
        <v>118</v>
      </c>
      <c r="AU169" s="141" t="s">
        <v>79</v>
      </c>
      <c r="AY169" s="14" t="s">
        <v>117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79</v>
      </c>
      <c r="BK169" s="142">
        <f>ROUND(I169*H169,2)</f>
        <v>0</v>
      </c>
      <c r="BL169" s="14" t="s">
        <v>122</v>
      </c>
      <c r="BM169" s="141" t="s">
        <v>225</v>
      </c>
    </row>
    <row r="170" spans="2:65" s="11" customFormat="1">
      <c r="B170" s="143"/>
      <c r="D170" s="144" t="s">
        <v>124</v>
      </c>
      <c r="E170" s="145" t="s">
        <v>1</v>
      </c>
      <c r="F170" s="146" t="s">
        <v>226</v>
      </c>
      <c r="H170" s="147">
        <v>11.4</v>
      </c>
      <c r="L170" s="143"/>
      <c r="M170" s="148"/>
      <c r="N170" s="149"/>
      <c r="O170" s="149"/>
      <c r="P170" s="149"/>
      <c r="Q170" s="149"/>
      <c r="R170" s="149"/>
      <c r="S170" s="149"/>
      <c r="T170" s="150"/>
      <c r="AT170" s="145" t="s">
        <v>124</v>
      </c>
      <c r="AU170" s="145" t="s">
        <v>79</v>
      </c>
      <c r="AV170" s="11" t="s">
        <v>85</v>
      </c>
      <c r="AW170" s="11" t="s">
        <v>29</v>
      </c>
      <c r="AX170" s="11" t="s">
        <v>74</v>
      </c>
      <c r="AY170" s="145" t="s">
        <v>117</v>
      </c>
    </row>
    <row r="171" spans="2:65" s="10" customFormat="1" ht="25.9" customHeight="1">
      <c r="B171" s="121"/>
      <c r="D171" s="122" t="s">
        <v>73</v>
      </c>
      <c r="E171" s="123" t="s">
        <v>227</v>
      </c>
      <c r="F171" s="123" t="s">
        <v>228</v>
      </c>
      <c r="J171" s="124">
        <f>BK171</f>
        <v>0</v>
      </c>
      <c r="L171" s="121"/>
      <c r="M171" s="125"/>
      <c r="N171" s="126"/>
      <c r="O171" s="126"/>
      <c r="P171" s="127">
        <f>SUM(P172:P190)</f>
        <v>54.928000000000004</v>
      </c>
      <c r="Q171" s="126"/>
      <c r="R171" s="127">
        <f>SUM(R172:R190)</f>
        <v>0</v>
      </c>
      <c r="S171" s="126"/>
      <c r="T171" s="128">
        <f>SUM(T172:T190)</f>
        <v>106.04000000000002</v>
      </c>
      <c r="AR171" s="122" t="s">
        <v>79</v>
      </c>
      <c r="AT171" s="129" t="s">
        <v>73</v>
      </c>
      <c r="AU171" s="129" t="s">
        <v>74</v>
      </c>
      <c r="AY171" s="122" t="s">
        <v>117</v>
      </c>
      <c r="BK171" s="130">
        <f>SUM(BK172:BK190)</f>
        <v>0</v>
      </c>
    </row>
    <row r="172" spans="2:65" s="1" customFormat="1" ht="48" customHeight="1">
      <c r="B172" s="106"/>
      <c r="C172" s="131" t="s">
        <v>229</v>
      </c>
      <c r="D172" s="131" t="s">
        <v>118</v>
      </c>
      <c r="E172" s="132" t="s">
        <v>230</v>
      </c>
      <c r="F172" s="133" t="s">
        <v>231</v>
      </c>
      <c r="G172" s="134" t="s">
        <v>128</v>
      </c>
      <c r="H172" s="135">
        <v>166</v>
      </c>
      <c r="I172" s="136"/>
      <c r="J172" s="136">
        <f>ROUND(I172*H172,2)</f>
        <v>0</v>
      </c>
      <c r="K172" s="133" t="s">
        <v>132</v>
      </c>
      <c r="L172" s="28"/>
      <c r="M172" s="137" t="s">
        <v>1</v>
      </c>
      <c r="N172" s="138" t="s">
        <v>39</v>
      </c>
      <c r="O172" s="139">
        <v>0.27600000000000002</v>
      </c>
      <c r="P172" s="139">
        <f>O172*H172</f>
        <v>45.816000000000003</v>
      </c>
      <c r="Q172" s="139">
        <v>0</v>
      </c>
      <c r="R172" s="139">
        <f>Q172*H172</f>
        <v>0</v>
      </c>
      <c r="S172" s="139">
        <v>0.55000000000000004</v>
      </c>
      <c r="T172" s="140">
        <f>S172*H172</f>
        <v>91.300000000000011</v>
      </c>
      <c r="AR172" s="141" t="s">
        <v>122</v>
      </c>
      <c r="AT172" s="141" t="s">
        <v>118</v>
      </c>
      <c r="AU172" s="141" t="s">
        <v>79</v>
      </c>
      <c r="AY172" s="14" t="s">
        <v>117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79</v>
      </c>
      <c r="BK172" s="142">
        <f>ROUND(I172*H172,2)</f>
        <v>0</v>
      </c>
      <c r="BL172" s="14" t="s">
        <v>122</v>
      </c>
      <c r="BM172" s="141" t="s">
        <v>232</v>
      </c>
    </row>
    <row r="173" spans="2:65" s="12" customFormat="1">
      <c r="B173" s="151"/>
      <c r="D173" s="144" t="s">
        <v>124</v>
      </c>
      <c r="E173" s="152" t="s">
        <v>1</v>
      </c>
      <c r="F173" s="153" t="s">
        <v>233</v>
      </c>
      <c r="H173" s="152" t="s">
        <v>1</v>
      </c>
      <c r="L173" s="151"/>
      <c r="M173" s="154"/>
      <c r="N173" s="155"/>
      <c r="O173" s="155"/>
      <c r="P173" s="155"/>
      <c r="Q173" s="155"/>
      <c r="R173" s="155"/>
      <c r="S173" s="155"/>
      <c r="T173" s="156"/>
      <c r="AT173" s="152" t="s">
        <v>124</v>
      </c>
      <c r="AU173" s="152" t="s">
        <v>79</v>
      </c>
      <c r="AV173" s="12" t="s">
        <v>79</v>
      </c>
      <c r="AW173" s="12" t="s">
        <v>29</v>
      </c>
      <c r="AX173" s="12" t="s">
        <v>74</v>
      </c>
      <c r="AY173" s="152" t="s">
        <v>117</v>
      </c>
    </row>
    <row r="174" spans="2:65" s="11" customFormat="1">
      <c r="B174" s="143"/>
      <c r="D174" s="144" t="s">
        <v>124</v>
      </c>
      <c r="E174" s="145" t="s">
        <v>1</v>
      </c>
      <c r="F174" s="146" t="s">
        <v>234</v>
      </c>
      <c r="H174" s="147">
        <v>166</v>
      </c>
      <c r="L174" s="143"/>
      <c r="M174" s="148"/>
      <c r="N174" s="149"/>
      <c r="O174" s="149"/>
      <c r="P174" s="149"/>
      <c r="Q174" s="149"/>
      <c r="R174" s="149"/>
      <c r="S174" s="149"/>
      <c r="T174" s="150"/>
      <c r="AT174" s="145" t="s">
        <v>124</v>
      </c>
      <c r="AU174" s="145" t="s">
        <v>79</v>
      </c>
      <c r="AV174" s="11" t="s">
        <v>85</v>
      </c>
      <c r="AW174" s="11" t="s">
        <v>29</v>
      </c>
      <c r="AX174" s="11" t="s">
        <v>74</v>
      </c>
      <c r="AY174" s="145" t="s">
        <v>117</v>
      </c>
    </row>
    <row r="175" spans="2:65" s="12" customFormat="1" ht="22.5">
      <c r="B175" s="151"/>
      <c r="D175" s="144" t="s">
        <v>124</v>
      </c>
      <c r="E175" s="152" t="s">
        <v>1</v>
      </c>
      <c r="F175" s="153" t="s">
        <v>235</v>
      </c>
      <c r="H175" s="152" t="s">
        <v>1</v>
      </c>
      <c r="L175" s="151"/>
      <c r="M175" s="154"/>
      <c r="N175" s="155"/>
      <c r="O175" s="155"/>
      <c r="P175" s="155"/>
      <c r="Q175" s="155"/>
      <c r="R175" s="155"/>
      <c r="S175" s="155"/>
      <c r="T175" s="156"/>
      <c r="AT175" s="152" t="s">
        <v>124</v>
      </c>
      <c r="AU175" s="152" t="s">
        <v>79</v>
      </c>
      <c r="AV175" s="12" t="s">
        <v>79</v>
      </c>
      <c r="AW175" s="12" t="s">
        <v>29</v>
      </c>
      <c r="AX175" s="12" t="s">
        <v>74</v>
      </c>
      <c r="AY175" s="152" t="s">
        <v>117</v>
      </c>
    </row>
    <row r="176" spans="2:65" s="12" customFormat="1" ht="22.5">
      <c r="B176" s="151"/>
      <c r="D176" s="144" t="s">
        <v>124</v>
      </c>
      <c r="E176" s="152" t="s">
        <v>1</v>
      </c>
      <c r="F176" s="153" t="s">
        <v>236</v>
      </c>
      <c r="H176" s="152" t="s">
        <v>1</v>
      </c>
      <c r="L176" s="151"/>
      <c r="M176" s="154"/>
      <c r="N176" s="155"/>
      <c r="O176" s="155"/>
      <c r="P176" s="155"/>
      <c r="Q176" s="155"/>
      <c r="R176" s="155"/>
      <c r="S176" s="155"/>
      <c r="T176" s="156"/>
      <c r="AT176" s="152" t="s">
        <v>124</v>
      </c>
      <c r="AU176" s="152" t="s">
        <v>79</v>
      </c>
      <c r="AV176" s="12" t="s">
        <v>79</v>
      </c>
      <c r="AW176" s="12" t="s">
        <v>29</v>
      </c>
      <c r="AX176" s="12" t="s">
        <v>74</v>
      </c>
      <c r="AY176" s="152" t="s">
        <v>117</v>
      </c>
    </row>
    <row r="177" spans="2:65" s="12" customFormat="1">
      <c r="B177" s="151"/>
      <c r="D177" s="144" t="s">
        <v>124</v>
      </c>
      <c r="E177" s="152" t="s">
        <v>1</v>
      </c>
      <c r="F177" s="153" t="s">
        <v>237</v>
      </c>
      <c r="H177" s="152" t="s">
        <v>1</v>
      </c>
      <c r="L177" s="151"/>
      <c r="M177" s="154"/>
      <c r="N177" s="155"/>
      <c r="O177" s="155"/>
      <c r="P177" s="155"/>
      <c r="Q177" s="155"/>
      <c r="R177" s="155"/>
      <c r="S177" s="155"/>
      <c r="T177" s="156"/>
      <c r="AT177" s="152" t="s">
        <v>124</v>
      </c>
      <c r="AU177" s="152" t="s">
        <v>79</v>
      </c>
      <c r="AV177" s="12" t="s">
        <v>79</v>
      </c>
      <c r="AW177" s="12" t="s">
        <v>29</v>
      </c>
      <c r="AX177" s="12" t="s">
        <v>74</v>
      </c>
      <c r="AY177" s="152" t="s">
        <v>117</v>
      </c>
    </row>
    <row r="178" spans="2:65" s="12" customFormat="1" ht="22.5">
      <c r="B178" s="151"/>
      <c r="D178" s="144" t="s">
        <v>124</v>
      </c>
      <c r="E178" s="152" t="s">
        <v>1</v>
      </c>
      <c r="F178" s="153" t="s">
        <v>238</v>
      </c>
      <c r="H178" s="152" t="s">
        <v>1</v>
      </c>
      <c r="L178" s="151"/>
      <c r="M178" s="154"/>
      <c r="N178" s="155"/>
      <c r="O178" s="155"/>
      <c r="P178" s="155"/>
      <c r="Q178" s="155"/>
      <c r="R178" s="155"/>
      <c r="S178" s="155"/>
      <c r="T178" s="156"/>
      <c r="AT178" s="152" t="s">
        <v>124</v>
      </c>
      <c r="AU178" s="152" t="s">
        <v>79</v>
      </c>
      <c r="AV178" s="12" t="s">
        <v>79</v>
      </c>
      <c r="AW178" s="12" t="s">
        <v>29</v>
      </c>
      <c r="AX178" s="12" t="s">
        <v>74</v>
      </c>
      <c r="AY178" s="152" t="s">
        <v>117</v>
      </c>
    </row>
    <row r="179" spans="2:65" s="12" customFormat="1">
      <c r="B179" s="151"/>
      <c r="D179" s="144" t="s">
        <v>124</v>
      </c>
      <c r="E179" s="152" t="s">
        <v>1</v>
      </c>
      <c r="F179" s="153" t="s">
        <v>239</v>
      </c>
      <c r="H179" s="152" t="s">
        <v>1</v>
      </c>
      <c r="L179" s="151"/>
      <c r="M179" s="154"/>
      <c r="N179" s="155"/>
      <c r="O179" s="155"/>
      <c r="P179" s="155"/>
      <c r="Q179" s="155"/>
      <c r="R179" s="155"/>
      <c r="S179" s="155"/>
      <c r="T179" s="156"/>
      <c r="AT179" s="152" t="s">
        <v>124</v>
      </c>
      <c r="AU179" s="152" t="s">
        <v>79</v>
      </c>
      <c r="AV179" s="12" t="s">
        <v>79</v>
      </c>
      <c r="AW179" s="12" t="s">
        <v>29</v>
      </c>
      <c r="AX179" s="12" t="s">
        <v>74</v>
      </c>
      <c r="AY179" s="152" t="s">
        <v>117</v>
      </c>
    </row>
    <row r="180" spans="2:65" s="12" customFormat="1" ht="22.5">
      <c r="B180" s="151"/>
      <c r="D180" s="144" t="s">
        <v>124</v>
      </c>
      <c r="E180" s="152" t="s">
        <v>1</v>
      </c>
      <c r="F180" s="153" t="s">
        <v>240</v>
      </c>
      <c r="H180" s="152" t="s">
        <v>1</v>
      </c>
      <c r="L180" s="151"/>
      <c r="M180" s="154"/>
      <c r="N180" s="155"/>
      <c r="O180" s="155"/>
      <c r="P180" s="155"/>
      <c r="Q180" s="155"/>
      <c r="R180" s="155"/>
      <c r="S180" s="155"/>
      <c r="T180" s="156"/>
      <c r="AT180" s="152" t="s">
        <v>124</v>
      </c>
      <c r="AU180" s="152" t="s">
        <v>79</v>
      </c>
      <c r="AV180" s="12" t="s">
        <v>79</v>
      </c>
      <c r="AW180" s="12" t="s">
        <v>29</v>
      </c>
      <c r="AX180" s="12" t="s">
        <v>74</v>
      </c>
      <c r="AY180" s="152" t="s">
        <v>117</v>
      </c>
    </row>
    <row r="181" spans="2:65" s="12" customFormat="1">
      <c r="B181" s="151"/>
      <c r="D181" s="144" t="s">
        <v>124</v>
      </c>
      <c r="E181" s="152" t="s">
        <v>1</v>
      </c>
      <c r="F181" s="153" t="s">
        <v>241</v>
      </c>
      <c r="H181" s="152" t="s">
        <v>1</v>
      </c>
      <c r="L181" s="151"/>
      <c r="M181" s="154"/>
      <c r="N181" s="155"/>
      <c r="O181" s="155"/>
      <c r="P181" s="155"/>
      <c r="Q181" s="155"/>
      <c r="R181" s="155"/>
      <c r="S181" s="155"/>
      <c r="T181" s="156"/>
      <c r="AT181" s="152" t="s">
        <v>124</v>
      </c>
      <c r="AU181" s="152" t="s">
        <v>79</v>
      </c>
      <c r="AV181" s="12" t="s">
        <v>79</v>
      </c>
      <c r="AW181" s="12" t="s">
        <v>29</v>
      </c>
      <c r="AX181" s="12" t="s">
        <v>74</v>
      </c>
      <c r="AY181" s="152" t="s">
        <v>117</v>
      </c>
    </row>
    <row r="182" spans="2:65" s="12" customFormat="1">
      <c r="B182" s="151"/>
      <c r="D182" s="144" t="s">
        <v>124</v>
      </c>
      <c r="E182" s="152" t="s">
        <v>1</v>
      </c>
      <c r="F182" s="153" t="s">
        <v>242</v>
      </c>
      <c r="H182" s="152" t="s">
        <v>1</v>
      </c>
      <c r="L182" s="151"/>
      <c r="M182" s="154"/>
      <c r="N182" s="155"/>
      <c r="O182" s="155"/>
      <c r="P182" s="155"/>
      <c r="Q182" s="155"/>
      <c r="R182" s="155"/>
      <c r="S182" s="155"/>
      <c r="T182" s="156"/>
      <c r="AT182" s="152" t="s">
        <v>124</v>
      </c>
      <c r="AU182" s="152" t="s">
        <v>79</v>
      </c>
      <c r="AV182" s="12" t="s">
        <v>79</v>
      </c>
      <c r="AW182" s="12" t="s">
        <v>29</v>
      </c>
      <c r="AX182" s="12" t="s">
        <v>74</v>
      </c>
      <c r="AY182" s="152" t="s">
        <v>117</v>
      </c>
    </row>
    <row r="183" spans="2:65" s="12" customFormat="1">
      <c r="B183" s="151"/>
      <c r="D183" s="144" t="s">
        <v>124</v>
      </c>
      <c r="E183" s="152" t="s">
        <v>1</v>
      </c>
      <c r="F183" s="153" t="s">
        <v>243</v>
      </c>
      <c r="H183" s="152" t="s">
        <v>1</v>
      </c>
      <c r="L183" s="151"/>
      <c r="M183" s="154"/>
      <c r="N183" s="155"/>
      <c r="O183" s="155"/>
      <c r="P183" s="155"/>
      <c r="Q183" s="155"/>
      <c r="R183" s="155"/>
      <c r="S183" s="155"/>
      <c r="T183" s="156"/>
      <c r="AT183" s="152" t="s">
        <v>124</v>
      </c>
      <c r="AU183" s="152" t="s">
        <v>79</v>
      </c>
      <c r="AV183" s="12" t="s">
        <v>79</v>
      </c>
      <c r="AW183" s="12" t="s">
        <v>29</v>
      </c>
      <c r="AX183" s="12" t="s">
        <v>74</v>
      </c>
      <c r="AY183" s="152" t="s">
        <v>117</v>
      </c>
    </row>
    <row r="184" spans="2:65" s="1" customFormat="1" ht="24" customHeight="1">
      <c r="B184" s="106"/>
      <c r="C184" s="131" t="s">
        <v>244</v>
      </c>
      <c r="D184" s="131" t="s">
        <v>118</v>
      </c>
      <c r="E184" s="132" t="s">
        <v>245</v>
      </c>
      <c r="F184" s="133" t="s">
        <v>246</v>
      </c>
      <c r="G184" s="134" t="s">
        <v>128</v>
      </c>
      <c r="H184" s="135">
        <v>6.7</v>
      </c>
      <c r="I184" s="136"/>
      <c r="J184" s="136">
        <f>ROUND(I184*H184,2)</f>
        <v>0</v>
      </c>
      <c r="K184" s="133" t="s">
        <v>132</v>
      </c>
      <c r="L184" s="28"/>
      <c r="M184" s="137" t="s">
        <v>1</v>
      </c>
      <c r="N184" s="138" t="s">
        <v>39</v>
      </c>
      <c r="O184" s="139">
        <v>1.36</v>
      </c>
      <c r="P184" s="139">
        <f>O184*H184</f>
        <v>9.1120000000000001</v>
      </c>
      <c r="Q184" s="139">
        <v>0</v>
      </c>
      <c r="R184" s="139">
        <f>Q184*H184</f>
        <v>0</v>
      </c>
      <c r="S184" s="139">
        <v>2.2000000000000002</v>
      </c>
      <c r="T184" s="140">
        <f>S184*H184</f>
        <v>14.740000000000002</v>
      </c>
      <c r="AR184" s="141" t="s">
        <v>122</v>
      </c>
      <c r="AT184" s="141" t="s">
        <v>118</v>
      </c>
      <c r="AU184" s="141" t="s">
        <v>79</v>
      </c>
      <c r="AY184" s="14" t="s">
        <v>117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4" t="s">
        <v>79</v>
      </c>
      <c r="BK184" s="142">
        <f>ROUND(I184*H184,2)</f>
        <v>0</v>
      </c>
      <c r="BL184" s="14" t="s">
        <v>122</v>
      </c>
      <c r="BM184" s="141" t="s">
        <v>247</v>
      </c>
    </row>
    <row r="185" spans="2:65" s="12" customFormat="1">
      <c r="B185" s="151"/>
      <c r="D185" s="144" t="s">
        <v>124</v>
      </c>
      <c r="E185" s="152" t="s">
        <v>1</v>
      </c>
      <c r="F185" s="153" t="s">
        <v>248</v>
      </c>
      <c r="H185" s="152" t="s">
        <v>1</v>
      </c>
      <c r="L185" s="151"/>
      <c r="M185" s="154"/>
      <c r="N185" s="155"/>
      <c r="O185" s="155"/>
      <c r="P185" s="155"/>
      <c r="Q185" s="155"/>
      <c r="R185" s="155"/>
      <c r="S185" s="155"/>
      <c r="T185" s="156"/>
      <c r="AT185" s="152" t="s">
        <v>124</v>
      </c>
      <c r="AU185" s="152" t="s">
        <v>79</v>
      </c>
      <c r="AV185" s="12" t="s">
        <v>79</v>
      </c>
      <c r="AW185" s="12" t="s">
        <v>29</v>
      </c>
      <c r="AX185" s="12" t="s">
        <v>74</v>
      </c>
      <c r="AY185" s="152" t="s">
        <v>117</v>
      </c>
    </row>
    <row r="186" spans="2:65" s="11" customFormat="1">
      <c r="B186" s="143"/>
      <c r="D186" s="144" t="s">
        <v>124</v>
      </c>
      <c r="E186" s="145" t="s">
        <v>1</v>
      </c>
      <c r="F186" s="146" t="s">
        <v>136</v>
      </c>
      <c r="H186" s="147">
        <v>5.5579999999999998</v>
      </c>
      <c r="L186" s="143"/>
      <c r="M186" s="148"/>
      <c r="N186" s="149"/>
      <c r="O186" s="149"/>
      <c r="P186" s="149"/>
      <c r="Q186" s="149"/>
      <c r="R186" s="149"/>
      <c r="S186" s="149"/>
      <c r="T186" s="150"/>
      <c r="AT186" s="145" t="s">
        <v>124</v>
      </c>
      <c r="AU186" s="145" t="s">
        <v>79</v>
      </c>
      <c r="AV186" s="11" t="s">
        <v>85</v>
      </c>
      <c r="AW186" s="11" t="s">
        <v>29</v>
      </c>
      <c r="AX186" s="11" t="s">
        <v>74</v>
      </c>
      <c r="AY186" s="145" t="s">
        <v>117</v>
      </c>
    </row>
    <row r="187" spans="2:65" s="12" customFormat="1">
      <c r="B187" s="151"/>
      <c r="D187" s="144" t="s">
        <v>124</v>
      </c>
      <c r="E187" s="152" t="s">
        <v>1</v>
      </c>
      <c r="F187" s="153" t="s">
        <v>249</v>
      </c>
      <c r="H187" s="152" t="s">
        <v>1</v>
      </c>
      <c r="L187" s="151"/>
      <c r="M187" s="154"/>
      <c r="N187" s="155"/>
      <c r="O187" s="155"/>
      <c r="P187" s="155"/>
      <c r="Q187" s="155"/>
      <c r="R187" s="155"/>
      <c r="S187" s="155"/>
      <c r="T187" s="156"/>
      <c r="AT187" s="152" t="s">
        <v>124</v>
      </c>
      <c r="AU187" s="152" t="s">
        <v>79</v>
      </c>
      <c r="AV187" s="12" t="s">
        <v>79</v>
      </c>
      <c r="AW187" s="12" t="s">
        <v>29</v>
      </c>
      <c r="AX187" s="12" t="s">
        <v>74</v>
      </c>
      <c r="AY187" s="152" t="s">
        <v>117</v>
      </c>
    </row>
    <row r="188" spans="2:65" s="11" customFormat="1">
      <c r="B188" s="143"/>
      <c r="D188" s="144" t="s">
        <v>124</v>
      </c>
      <c r="E188" s="145" t="s">
        <v>1</v>
      </c>
      <c r="F188" s="146" t="s">
        <v>250</v>
      </c>
      <c r="H188" s="147">
        <v>0.34599999999999997</v>
      </c>
      <c r="L188" s="143"/>
      <c r="M188" s="148"/>
      <c r="N188" s="149"/>
      <c r="O188" s="149"/>
      <c r="P188" s="149"/>
      <c r="Q188" s="149"/>
      <c r="R188" s="149"/>
      <c r="S188" s="149"/>
      <c r="T188" s="150"/>
      <c r="AT188" s="145" t="s">
        <v>124</v>
      </c>
      <c r="AU188" s="145" t="s">
        <v>79</v>
      </c>
      <c r="AV188" s="11" t="s">
        <v>85</v>
      </c>
      <c r="AW188" s="11" t="s">
        <v>29</v>
      </c>
      <c r="AX188" s="11" t="s">
        <v>74</v>
      </c>
      <c r="AY188" s="145" t="s">
        <v>117</v>
      </c>
    </row>
    <row r="189" spans="2:65" s="12" customFormat="1">
      <c r="B189" s="151"/>
      <c r="D189" s="144" t="s">
        <v>124</v>
      </c>
      <c r="E189" s="152" t="s">
        <v>1</v>
      </c>
      <c r="F189" s="153" t="s">
        <v>251</v>
      </c>
      <c r="H189" s="152" t="s">
        <v>1</v>
      </c>
      <c r="L189" s="151"/>
      <c r="M189" s="154"/>
      <c r="N189" s="155"/>
      <c r="O189" s="155"/>
      <c r="P189" s="155"/>
      <c r="Q189" s="155"/>
      <c r="R189" s="155"/>
      <c r="S189" s="155"/>
      <c r="T189" s="156"/>
      <c r="AT189" s="152" t="s">
        <v>124</v>
      </c>
      <c r="AU189" s="152" t="s">
        <v>79</v>
      </c>
      <c r="AV189" s="12" t="s">
        <v>79</v>
      </c>
      <c r="AW189" s="12" t="s">
        <v>29</v>
      </c>
      <c r="AX189" s="12" t="s">
        <v>74</v>
      </c>
      <c r="AY189" s="152" t="s">
        <v>117</v>
      </c>
    </row>
    <row r="190" spans="2:65" s="11" customFormat="1">
      <c r="B190" s="143"/>
      <c r="D190" s="144" t="s">
        <v>124</v>
      </c>
      <c r="E190" s="145" t="s">
        <v>1</v>
      </c>
      <c r="F190" s="146" t="s">
        <v>252</v>
      </c>
      <c r="H190" s="147">
        <v>0.79600000000000004</v>
      </c>
      <c r="L190" s="143"/>
      <c r="M190" s="148"/>
      <c r="N190" s="149"/>
      <c r="O190" s="149"/>
      <c r="P190" s="149"/>
      <c r="Q190" s="149"/>
      <c r="R190" s="149"/>
      <c r="S190" s="149"/>
      <c r="T190" s="150"/>
      <c r="AT190" s="145" t="s">
        <v>124</v>
      </c>
      <c r="AU190" s="145" t="s">
        <v>79</v>
      </c>
      <c r="AV190" s="11" t="s">
        <v>85</v>
      </c>
      <c r="AW190" s="11" t="s">
        <v>29</v>
      </c>
      <c r="AX190" s="11" t="s">
        <v>74</v>
      </c>
      <c r="AY190" s="145" t="s">
        <v>117</v>
      </c>
    </row>
    <row r="191" spans="2:65" s="10" customFormat="1" ht="25.9" customHeight="1">
      <c r="B191" s="121"/>
      <c r="D191" s="122" t="s">
        <v>73</v>
      </c>
      <c r="E191" s="123" t="s">
        <v>253</v>
      </c>
      <c r="F191" s="123" t="s">
        <v>254</v>
      </c>
      <c r="J191" s="124">
        <f>BK191</f>
        <v>0</v>
      </c>
      <c r="L191" s="121"/>
      <c r="M191" s="125"/>
      <c r="N191" s="126"/>
      <c r="O191" s="126"/>
      <c r="P191" s="127">
        <f>SUM(P192:P206)</f>
        <v>26.406761000000003</v>
      </c>
      <c r="Q191" s="126"/>
      <c r="R191" s="127">
        <f>SUM(R192:R206)</f>
        <v>0</v>
      </c>
      <c r="S191" s="126"/>
      <c r="T191" s="128">
        <f>SUM(T192:T206)</f>
        <v>0</v>
      </c>
      <c r="AR191" s="122" t="s">
        <v>79</v>
      </c>
      <c r="AT191" s="129" t="s">
        <v>73</v>
      </c>
      <c r="AU191" s="129" t="s">
        <v>74</v>
      </c>
      <c r="AY191" s="122" t="s">
        <v>117</v>
      </c>
      <c r="BK191" s="130">
        <f>SUM(BK192:BK206)</f>
        <v>0</v>
      </c>
    </row>
    <row r="192" spans="2:65" s="1" customFormat="1" ht="24" customHeight="1">
      <c r="B192" s="106"/>
      <c r="C192" s="131" t="s">
        <v>8</v>
      </c>
      <c r="D192" s="131" t="s">
        <v>118</v>
      </c>
      <c r="E192" s="132" t="s">
        <v>255</v>
      </c>
      <c r="F192" s="133" t="s">
        <v>256</v>
      </c>
      <c r="G192" s="134" t="s">
        <v>152</v>
      </c>
      <c r="H192" s="135">
        <v>106.04</v>
      </c>
      <c r="I192" s="136"/>
      <c r="J192" s="136">
        <f>ROUND(I192*H192,2)</f>
        <v>0</v>
      </c>
      <c r="K192" s="133" t="s">
        <v>132</v>
      </c>
      <c r="L192" s="28"/>
      <c r="M192" s="137" t="s">
        <v>1</v>
      </c>
      <c r="N192" s="138" t="s">
        <v>39</v>
      </c>
      <c r="O192" s="139">
        <v>9.0999999999999998E-2</v>
      </c>
      <c r="P192" s="139">
        <f>O192*H192</f>
        <v>9.6496399999999998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122</v>
      </c>
      <c r="AT192" s="141" t="s">
        <v>118</v>
      </c>
      <c r="AU192" s="141" t="s">
        <v>79</v>
      </c>
      <c r="AY192" s="14" t="s">
        <v>117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4" t="s">
        <v>79</v>
      </c>
      <c r="BK192" s="142">
        <f>ROUND(I192*H192,2)</f>
        <v>0</v>
      </c>
      <c r="BL192" s="14" t="s">
        <v>122</v>
      </c>
      <c r="BM192" s="141" t="s">
        <v>257</v>
      </c>
    </row>
    <row r="193" spans="2:65" s="1" customFormat="1" ht="36" customHeight="1">
      <c r="B193" s="106"/>
      <c r="C193" s="131" t="s">
        <v>186</v>
      </c>
      <c r="D193" s="131" t="s">
        <v>118</v>
      </c>
      <c r="E193" s="132" t="s">
        <v>258</v>
      </c>
      <c r="F193" s="133" t="s">
        <v>259</v>
      </c>
      <c r="G193" s="134" t="s">
        <v>152</v>
      </c>
      <c r="H193" s="135">
        <v>954.36</v>
      </c>
      <c r="I193" s="136"/>
      <c r="J193" s="136">
        <f>ROUND(I193*H193,2)</f>
        <v>0</v>
      </c>
      <c r="K193" s="133" t="s">
        <v>132</v>
      </c>
      <c r="L193" s="28"/>
      <c r="M193" s="137" t="s">
        <v>1</v>
      </c>
      <c r="N193" s="138" t="s">
        <v>39</v>
      </c>
      <c r="O193" s="139">
        <v>3.0000000000000001E-3</v>
      </c>
      <c r="P193" s="139">
        <f>O193*H193</f>
        <v>2.8630800000000001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122</v>
      </c>
      <c r="AT193" s="141" t="s">
        <v>118</v>
      </c>
      <c r="AU193" s="141" t="s">
        <v>79</v>
      </c>
      <c r="AY193" s="14" t="s">
        <v>117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4" t="s">
        <v>79</v>
      </c>
      <c r="BK193" s="142">
        <f>ROUND(I193*H193,2)</f>
        <v>0</v>
      </c>
      <c r="BL193" s="14" t="s">
        <v>122</v>
      </c>
      <c r="BM193" s="141" t="s">
        <v>260</v>
      </c>
    </row>
    <row r="194" spans="2:65" s="11" customFormat="1">
      <c r="B194" s="143"/>
      <c r="D194" s="144" t="s">
        <v>124</v>
      </c>
      <c r="F194" s="146" t="s">
        <v>261</v>
      </c>
      <c r="H194" s="147">
        <v>954.36</v>
      </c>
      <c r="L194" s="143"/>
      <c r="M194" s="148"/>
      <c r="N194" s="149"/>
      <c r="O194" s="149"/>
      <c r="P194" s="149"/>
      <c r="Q194" s="149"/>
      <c r="R194" s="149"/>
      <c r="S194" s="149"/>
      <c r="T194" s="150"/>
      <c r="AT194" s="145" t="s">
        <v>124</v>
      </c>
      <c r="AU194" s="145" t="s">
        <v>79</v>
      </c>
      <c r="AV194" s="11" t="s">
        <v>85</v>
      </c>
      <c r="AW194" s="11" t="s">
        <v>3</v>
      </c>
      <c r="AX194" s="11" t="s">
        <v>79</v>
      </c>
      <c r="AY194" s="145" t="s">
        <v>117</v>
      </c>
    </row>
    <row r="195" spans="2:65" s="1" customFormat="1" ht="16.5" customHeight="1">
      <c r="B195" s="106"/>
      <c r="C195" s="131" t="s">
        <v>262</v>
      </c>
      <c r="D195" s="131" t="s">
        <v>118</v>
      </c>
      <c r="E195" s="132" t="s">
        <v>263</v>
      </c>
      <c r="F195" s="133" t="s">
        <v>264</v>
      </c>
      <c r="G195" s="134" t="s">
        <v>152</v>
      </c>
      <c r="H195" s="135">
        <v>106.04</v>
      </c>
      <c r="I195" s="136"/>
      <c r="J195" s="136">
        <f>ROUND(I195*H195,2)</f>
        <v>0</v>
      </c>
      <c r="K195" s="133" t="s">
        <v>132</v>
      </c>
      <c r="L195" s="28"/>
      <c r="M195" s="137" t="s">
        <v>1</v>
      </c>
      <c r="N195" s="138" t="s">
        <v>39</v>
      </c>
      <c r="O195" s="139">
        <v>6.0000000000000001E-3</v>
      </c>
      <c r="P195" s="139">
        <f>O195*H195</f>
        <v>0.63624000000000003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122</v>
      </c>
      <c r="AT195" s="141" t="s">
        <v>118</v>
      </c>
      <c r="AU195" s="141" t="s">
        <v>79</v>
      </c>
      <c r="AY195" s="14" t="s">
        <v>117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4" t="s">
        <v>79</v>
      </c>
      <c r="BK195" s="142">
        <f>ROUND(I195*H195,2)</f>
        <v>0</v>
      </c>
      <c r="BL195" s="14" t="s">
        <v>122</v>
      </c>
      <c r="BM195" s="141" t="s">
        <v>265</v>
      </c>
    </row>
    <row r="196" spans="2:65" s="1" customFormat="1" ht="24" customHeight="1">
      <c r="B196" s="106"/>
      <c r="C196" s="131" t="s">
        <v>266</v>
      </c>
      <c r="D196" s="131" t="s">
        <v>118</v>
      </c>
      <c r="E196" s="132" t="s">
        <v>267</v>
      </c>
      <c r="F196" s="133" t="s">
        <v>268</v>
      </c>
      <c r="G196" s="134" t="s">
        <v>152</v>
      </c>
      <c r="H196" s="135">
        <v>26.262</v>
      </c>
      <c r="I196" s="136"/>
      <c r="J196" s="136">
        <f>ROUND(I196*H196,2)</f>
        <v>0</v>
      </c>
      <c r="K196" s="133" t="s">
        <v>132</v>
      </c>
      <c r="L196" s="28"/>
      <c r="M196" s="137" t="s">
        <v>1</v>
      </c>
      <c r="N196" s="138" t="s">
        <v>39</v>
      </c>
      <c r="O196" s="139">
        <v>0.125</v>
      </c>
      <c r="P196" s="139">
        <f>O196*H196</f>
        <v>3.2827500000000001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122</v>
      </c>
      <c r="AT196" s="141" t="s">
        <v>118</v>
      </c>
      <c r="AU196" s="141" t="s">
        <v>79</v>
      </c>
      <c r="AY196" s="14" t="s">
        <v>117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4" t="s">
        <v>79</v>
      </c>
      <c r="BK196" s="142">
        <f>ROUND(I196*H196,2)</f>
        <v>0</v>
      </c>
      <c r="BL196" s="14" t="s">
        <v>122</v>
      </c>
      <c r="BM196" s="141" t="s">
        <v>269</v>
      </c>
    </row>
    <row r="197" spans="2:65" s="1" customFormat="1" ht="36" customHeight="1">
      <c r="B197" s="106"/>
      <c r="C197" s="131" t="s">
        <v>7</v>
      </c>
      <c r="D197" s="131" t="s">
        <v>118</v>
      </c>
      <c r="E197" s="132" t="s">
        <v>270</v>
      </c>
      <c r="F197" s="133" t="s">
        <v>271</v>
      </c>
      <c r="G197" s="134" t="s">
        <v>152</v>
      </c>
      <c r="H197" s="135">
        <v>236.358</v>
      </c>
      <c r="I197" s="136"/>
      <c r="J197" s="136">
        <f>ROUND(I197*H197,2)</f>
        <v>0</v>
      </c>
      <c r="K197" s="133" t="s">
        <v>132</v>
      </c>
      <c r="L197" s="28"/>
      <c r="M197" s="137" t="s">
        <v>1</v>
      </c>
      <c r="N197" s="138" t="s">
        <v>39</v>
      </c>
      <c r="O197" s="139">
        <v>6.0000000000000001E-3</v>
      </c>
      <c r="P197" s="139">
        <f>O197*H197</f>
        <v>1.418148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122</v>
      </c>
      <c r="AT197" s="141" t="s">
        <v>118</v>
      </c>
      <c r="AU197" s="141" t="s">
        <v>79</v>
      </c>
      <c r="AY197" s="14" t="s">
        <v>117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4" t="s">
        <v>79</v>
      </c>
      <c r="BK197" s="142">
        <f>ROUND(I197*H197,2)</f>
        <v>0</v>
      </c>
      <c r="BL197" s="14" t="s">
        <v>122</v>
      </c>
      <c r="BM197" s="141" t="s">
        <v>272</v>
      </c>
    </row>
    <row r="198" spans="2:65" s="11" customFormat="1">
      <c r="B198" s="143"/>
      <c r="D198" s="144" t="s">
        <v>124</v>
      </c>
      <c r="F198" s="146" t="s">
        <v>273</v>
      </c>
      <c r="H198" s="147">
        <v>236.358</v>
      </c>
      <c r="L198" s="143"/>
      <c r="M198" s="148"/>
      <c r="N198" s="149"/>
      <c r="O198" s="149"/>
      <c r="P198" s="149"/>
      <c r="Q198" s="149"/>
      <c r="R198" s="149"/>
      <c r="S198" s="149"/>
      <c r="T198" s="150"/>
      <c r="AT198" s="145" t="s">
        <v>124</v>
      </c>
      <c r="AU198" s="145" t="s">
        <v>79</v>
      </c>
      <c r="AV198" s="11" t="s">
        <v>85</v>
      </c>
      <c r="AW198" s="11" t="s">
        <v>3</v>
      </c>
      <c r="AX198" s="11" t="s">
        <v>79</v>
      </c>
      <c r="AY198" s="145" t="s">
        <v>117</v>
      </c>
    </row>
    <row r="199" spans="2:65" s="1" customFormat="1" ht="36" customHeight="1">
      <c r="B199" s="106"/>
      <c r="C199" s="131" t="s">
        <v>274</v>
      </c>
      <c r="D199" s="131" t="s">
        <v>118</v>
      </c>
      <c r="E199" s="132" t="s">
        <v>275</v>
      </c>
      <c r="F199" s="133" t="s">
        <v>276</v>
      </c>
      <c r="G199" s="134" t="s">
        <v>152</v>
      </c>
      <c r="H199" s="135">
        <v>17.646999999999998</v>
      </c>
      <c r="I199" s="136"/>
      <c r="J199" s="136">
        <f t="shared" ref="J199:J205" si="0">ROUND(I199*H199,2)</f>
        <v>0</v>
      </c>
      <c r="K199" s="133" t="s">
        <v>132</v>
      </c>
      <c r="L199" s="28"/>
      <c r="M199" s="137" t="s">
        <v>1</v>
      </c>
      <c r="N199" s="138" t="s">
        <v>39</v>
      </c>
      <c r="O199" s="139">
        <v>0</v>
      </c>
      <c r="P199" s="139">
        <f t="shared" ref="P199:P205" si="1">O199*H199</f>
        <v>0</v>
      </c>
      <c r="Q199" s="139">
        <v>0</v>
      </c>
      <c r="R199" s="139">
        <f t="shared" ref="R199:R205" si="2">Q199*H199</f>
        <v>0</v>
      </c>
      <c r="S199" s="139">
        <v>0</v>
      </c>
      <c r="T199" s="140">
        <f t="shared" ref="T199:T205" si="3">S199*H199</f>
        <v>0</v>
      </c>
      <c r="AR199" s="141" t="s">
        <v>122</v>
      </c>
      <c r="AT199" s="141" t="s">
        <v>118</v>
      </c>
      <c r="AU199" s="141" t="s">
        <v>79</v>
      </c>
      <c r="AY199" s="14" t="s">
        <v>117</v>
      </c>
      <c r="BE199" s="142">
        <f t="shared" ref="BE199:BE205" si="4">IF(N199="základní",J199,0)</f>
        <v>0</v>
      </c>
      <c r="BF199" s="142">
        <f t="shared" ref="BF199:BF205" si="5">IF(N199="snížená",J199,0)</f>
        <v>0</v>
      </c>
      <c r="BG199" s="142">
        <f t="shared" ref="BG199:BG205" si="6">IF(N199="zákl. přenesená",J199,0)</f>
        <v>0</v>
      </c>
      <c r="BH199" s="142">
        <f t="shared" ref="BH199:BH205" si="7">IF(N199="sníž. přenesená",J199,0)</f>
        <v>0</v>
      </c>
      <c r="BI199" s="142">
        <f t="shared" ref="BI199:BI205" si="8">IF(N199="nulová",J199,0)</f>
        <v>0</v>
      </c>
      <c r="BJ199" s="14" t="s">
        <v>79</v>
      </c>
      <c r="BK199" s="142">
        <f t="shared" ref="BK199:BK205" si="9">ROUND(I199*H199,2)</f>
        <v>0</v>
      </c>
      <c r="BL199" s="14" t="s">
        <v>122</v>
      </c>
      <c r="BM199" s="141" t="s">
        <v>277</v>
      </c>
    </row>
    <row r="200" spans="2:65" s="1" customFormat="1" ht="36" customHeight="1">
      <c r="B200" s="106"/>
      <c r="C200" s="131" t="s">
        <v>278</v>
      </c>
      <c r="D200" s="131" t="s">
        <v>118</v>
      </c>
      <c r="E200" s="132" t="s">
        <v>279</v>
      </c>
      <c r="F200" s="133" t="s">
        <v>280</v>
      </c>
      <c r="G200" s="134" t="s">
        <v>152</v>
      </c>
      <c r="H200" s="135">
        <v>91.3</v>
      </c>
      <c r="I200" s="136"/>
      <c r="J200" s="136">
        <f t="shared" si="0"/>
        <v>0</v>
      </c>
      <c r="K200" s="133" t="s">
        <v>132</v>
      </c>
      <c r="L200" s="28"/>
      <c r="M200" s="137" t="s">
        <v>1</v>
      </c>
      <c r="N200" s="138" t="s">
        <v>39</v>
      </c>
      <c r="O200" s="139">
        <v>0</v>
      </c>
      <c r="P200" s="139">
        <f t="shared" si="1"/>
        <v>0</v>
      </c>
      <c r="Q200" s="139">
        <v>0</v>
      </c>
      <c r="R200" s="139">
        <f t="shared" si="2"/>
        <v>0</v>
      </c>
      <c r="S200" s="139">
        <v>0</v>
      </c>
      <c r="T200" s="140">
        <f t="shared" si="3"/>
        <v>0</v>
      </c>
      <c r="AR200" s="141" t="s">
        <v>122</v>
      </c>
      <c r="AT200" s="141" t="s">
        <v>118</v>
      </c>
      <c r="AU200" s="141" t="s">
        <v>79</v>
      </c>
      <c r="AY200" s="14" t="s">
        <v>117</v>
      </c>
      <c r="BE200" s="142">
        <f t="shared" si="4"/>
        <v>0</v>
      </c>
      <c r="BF200" s="142">
        <f t="shared" si="5"/>
        <v>0</v>
      </c>
      <c r="BG200" s="142">
        <f t="shared" si="6"/>
        <v>0</v>
      </c>
      <c r="BH200" s="142">
        <f t="shared" si="7"/>
        <v>0</v>
      </c>
      <c r="BI200" s="142">
        <f t="shared" si="8"/>
        <v>0</v>
      </c>
      <c r="BJ200" s="14" t="s">
        <v>79</v>
      </c>
      <c r="BK200" s="142">
        <f t="shared" si="9"/>
        <v>0</v>
      </c>
      <c r="BL200" s="14" t="s">
        <v>122</v>
      </c>
      <c r="BM200" s="141" t="s">
        <v>281</v>
      </c>
    </row>
    <row r="201" spans="2:65" s="1" customFormat="1" ht="36" customHeight="1">
      <c r="B201" s="106"/>
      <c r="C201" s="131" t="s">
        <v>282</v>
      </c>
      <c r="D201" s="131" t="s">
        <v>118</v>
      </c>
      <c r="E201" s="132" t="s">
        <v>283</v>
      </c>
      <c r="F201" s="133" t="s">
        <v>284</v>
      </c>
      <c r="G201" s="134" t="s">
        <v>152</v>
      </c>
      <c r="H201" s="135">
        <v>1.0999999999999999E-2</v>
      </c>
      <c r="I201" s="136"/>
      <c r="J201" s="136">
        <f t="shared" si="0"/>
        <v>0</v>
      </c>
      <c r="K201" s="133" t="s">
        <v>132</v>
      </c>
      <c r="L201" s="28"/>
      <c r="M201" s="137" t="s">
        <v>1</v>
      </c>
      <c r="N201" s="138" t="s">
        <v>39</v>
      </c>
      <c r="O201" s="139">
        <v>0</v>
      </c>
      <c r="P201" s="139">
        <f t="shared" si="1"/>
        <v>0</v>
      </c>
      <c r="Q201" s="139">
        <v>0</v>
      </c>
      <c r="R201" s="139">
        <f t="shared" si="2"/>
        <v>0</v>
      </c>
      <c r="S201" s="139">
        <v>0</v>
      </c>
      <c r="T201" s="140">
        <f t="shared" si="3"/>
        <v>0</v>
      </c>
      <c r="AR201" s="141" t="s">
        <v>122</v>
      </c>
      <c r="AT201" s="141" t="s">
        <v>118</v>
      </c>
      <c r="AU201" s="141" t="s">
        <v>79</v>
      </c>
      <c r="AY201" s="14" t="s">
        <v>117</v>
      </c>
      <c r="BE201" s="142">
        <f t="shared" si="4"/>
        <v>0</v>
      </c>
      <c r="BF201" s="142">
        <f t="shared" si="5"/>
        <v>0</v>
      </c>
      <c r="BG201" s="142">
        <f t="shared" si="6"/>
        <v>0</v>
      </c>
      <c r="BH201" s="142">
        <f t="shared" si="7"/>
        <v>0</v>
      </c>
      <c r="BI201" s="142">
        <f t="shared" si="8"/>
        <v>0</v>
      </c>
      <c r="BJ201" s="14" t="s">
        <v>79</v>
      </c>
      <c r="BK201" s="142">
        <f t="shared" si="9"/>
        <v>0</v>
      </c>
      <c r="BL201" s="14" t="s">
        <v>122</v>
      </c>
      <c r="BM201" s="141" t="s">
        <v>285</v>
      </c>
    </row>
    <row r="202" spans="2:65" s="1" customFormat="1" ht="36" customHeight="1">
      <c r="B202" s="106"/>
      <c r="C202" s="131" t="s">
        <v>286</v>
      </c>
      <c r="D202" s="131" t="s">
        <v>118</v>
      </c>
      <c r="E202" s="132" t="s">
        <v>287</v>
      </c>
      <c r="F202" s="133" t="s">
        <v>280</v>
      </c>
      <c r="G202" s="134" t="s">
        <v>152</v>
      </c>
      <c r="H202" s="135">
        <v>0.85199999999999998</v>
      </c>
      <c r="I202" s="136"/>
      <c r="J202" s="136">
        <f t="shared" si="0"/>
        <v>0</v>
      </c>
      <c r="K202" s="133" t="s">
        <v>1</v>
      </c>
      <c r="L202" s="28"/>
      <c r="M202" s="137" t="s">
        <v>1</v>
      </c>
      <c r="N202" s="138" t="s">
        <v>39</v>
      </c>
      <c r="O202" s="139">
        <v>0</v>
      </c>
      <c r="P202" s="139">
        <f t="shared" si="1"/>
        <v>0</v>
      </c>
      <c r="Q202" s="139">
        <v>0</v>
      </c>
      <c r="R202" s="139">
        <f t="shared" si="2"/>
        <v>0</v>
      </c>
      <c r="S202" s="139">
        <v>0</v>
      </c>
      <c r="T202" s="140">
        <f t="shared" si="3"/>
        <v>0</v>
      </c>
      <c r="AR202" s="141" t="s">
        <v>122</v>
      </c>
      <c r="AT202" s="141" t="s">
        <v>118</v>
      </c>
      <c r="AU202" s="141" t="s">
        <v>79</v>
      </c>
      <c r="AY202" s="14" t="s">
        <v>117</v>
      </c>
      <c r="BE202" s="142">
        <f t="shared" si="4"/>
        <v>0</v>
      </c>
      <c r="BF202" s="142">
        <f t="shared" si="5"/>
        <v>0</v>
      </c>
      <c r="BG202" s="142">
        <f t="shared" si="6"/>
        <v>0</v>
      </c>
      <c r="BH202" s="142">
        <f t="shared" si="7"/>
        <v>0</v>
      </c>
      <c r="BI202" s="142">
        <f t="shared" si="8"/>
        <v>0</v>
      </c>
      <c r="BJ202" s="14" t="s">
        <v>79</v>
      </c>
      <c r="BK202" s="142">
        <f t="shared" si="9"/>
        <v>0</v>
      </c>
      <c r="BL202" s="14" t="s">
        <v>122</v>
      </c>
      <c r="BM202" s="141" t="s">
        <v>288</v>
      </c>
    </row>
    <row r="203" spans="2:65" s="1" customFormat="1" ht="36" customHeight="1">
      <c r="B203" s="106"/>
      <c r="C203" s="131" t="s">
        <v>289</v>
      </c>
      <c r="D203" s="131" t="s">
        <v>118</v>
      </c>
      <c r="E203" s="132" t="s">
        <v>290</v>
      </c>
      <c r="F203" s="133" t="s">
        <v>291</v>
      </c>
      <c r="G203" s="134" t="s">
        <v>152</v>
      </c>
      <c r="H203" s="135">
        <v>0.29399999999999998</v>
      </c>
      <c r="I203" s="136"/>
      <c r="J203" s="136">
        <f t="shared" si="0"/>
        <v>0</v>
      </c>
      <c r="K203" s="133" t="s">
        <v>132</v>
      </c>
      <c r="L203" s="28"/>
      <c r="M203" s="137" t="s">
        <v>1</v>
      </c>
      <c r="N203" s="138" t="s">
        <v>39</v>
      </c>
      <c r="O203" s="139">
        <v>0</v>
      </c>
      <c r="P203" s="139">
        <f t="shared" si="1"/>
        <v>0</v>
      </c>
      <c r="Q203" s="139">
        <v>0</v>
      </c>
      <c r="R203" s="139">
        <f t="shared" si="2"/>
        <v>0</v>
      </c>
      <c r="S203" s="139">
        <v>0</v>
      </c>
      <c r="T203" s="140">
        <f t="shared" si="3"/>
        <v>0</v>
      </c>
      <c r="AR203" s="141" t="s">
        <v>122</v>
      </c>
      <c r="AT203" s="141" t="s">
        <v>118</v>
      </c>
      <c r="AU203" s="141" t="s">
        <v>79</v>
      </c>
      <c r="AY203" s="14" t="s">
        <v>117</v>
      </c>
      <c r="BE203" s="142">
        <f t="shared" si="4"/>
        <v>0</v>
      </c>
      <c r="BF203" s="142">
        <f t="shared" si="5"/>
        <v>0</v>
      </c>
      <c r="BG203" s="142">
        <f t="shared" si="6"/>
        <v>0</v>
      </c>
      <c r="BH203" s="142">
        <f t="shared" si="7"/>
        <v>0</v>
      </c>
      <c r="BI203" s="142">
        <f t="shared" si="8"/>
        <v>0</v>
      </c>
      <c r="BJ203" s="14" t="s">
        <v>79</v>
      </c>
      <c r="BK203" s="142">
        <f t="shared" si="9"/>
        <v>0</v>
      </c>
      <c r="BL203" s="14" t="s">
        <v>122</v>
      </c>
      <c r="BM203" s="141" t="s">
        <v>292</v>
      </c>
    </row>
    <row r="204" spans="2:65" s="1" customFormat="1" ht="24" customHeight="1">
      <c r="B204" s="106"/>
      <c r="C204" s="131" t="s">
        <v>293</v>
      </c>
      <c r="D204" s="131" t="s">
        <v>118</v>
      </c>
      <c r="E204" s="132" t="s">
        <v>294</v>
      </c>
      <c r="F204" s="133" t="s">
        <v>295</v>
      </c>
      <c r="G204" s="134" t="s">
        <v>152</v>
      </c>
      <c r="H204" s="135">
        <v>53.817</v>
      </c>
      <c r="I204" s="136"/>
      <c r="J204" s="136">
        <f t="shared" si="0"/>
        <v>0</v>
      </c>
      <c r="K204" s="133" t="s">
        <v>132</v>
      </c>
      <c r="L204" s="28"/>
      <c r="M204" s="137" t="s">
        <v>1</v>
      </c>
      <c r="N204" s="138" t="s">
        <v>39</v>
      </c>
      <c r="O204" s="139">
        <v>0.159</v>
      </c>
      <c r="P204" s="139">
        <f t="shared" si="1"/>
        <v>8.5569030000000001</v>
      </c>
      <c r="Q204" s="139">
        <v>0</v>
      </c>
      <c r="R204" s="139">
        <f t="shared" si="2"/>
        <v>0</v>
      </c>
      <c r="S204" s="139">
        <v>0</v>
      </c>
      <c r="T204" s="140">
        <f t="shared" si="3"/>
        <v>0</v>
      </c>
      <c r="AR204" s="141" t="s">
        <v>122</v>
      </c>
      <c r="AT204" s="141" t="s">
        <v>118</v>
      </c>
      <c r="AU204" s="141" t="s">
        <v>79</v>
      </c>
      <c r="AY204" s="14" t="s">
        <v>117</v>
      </c>
      <c r="BE204" s="142">
        <f t="shared" si="4"/>
        <v>0</v>
      </c>
      <c r="BF204" s="142">
        <f t="shared" si="5"/>
        <v>0</v>
      </c>
      <c r="BG204" s="142">
        <f t="shared" si="6"/>
        <v>0</v>
      </c>
      <c r="BH204" s="142">
        <f t="shared" si="7"/>
        <v>0</v>
      </c>
      <c r="BI204" s="142">
        <f t="shared" si="8"/>
        <v>0</v>
      </c>
      <c r="BJ204" s="14" t="s">
        <v>79</v>
      </c>
      <c r="BK204" s="142">
        <f t="shared" si="9"/>
        <v>0</v>
      </c>
      <c r="BL204" s="14" t="s">
        <v>122</v>
      </c>
      <c r="BM204" s="141" t="s">
        <v>296</v>
      </c>
    </row>
    <row r="205" spans="2:65" s="1" customFormat="1" ht="36" customHeight="1">
      <c r="B205" s="106"/>
      <c r="C205" s="131" t="s">
        <v>297</v>
      </c>
      <c r="D205" s="131" t="s">
        <v>118</v>
      </c>
      <c r="E205" s="132" t="s">
        <v>298</v>
      </c>
      <c r="F205" s="133" t="s">
        <v>299</v>
      </c>
      <c r="G205" s="134" t="s">
        <v>152</v>
      </c>
      <c r="H205" s="135">
        <v>31.57</v>
      </c>
      <c r="I205" s="136"/>
      <c r="J205" s="136">
        <f t="shared" si="0"/>
        <v>0</v>
      </c>
      <c r="K205" s="133" t="s">
        <v>132</v>
      </c>
      <c r="L205" s="28"/>
      <c r="M205" s="137" t="s">
        <v>1</v>
      </c>
      <c r="N205" s="138" t="s">
        <v>39</v>
      </c>
      <c r="O205" s="139">
        <v>0</v>
      </c>
      <c r="P205" s="139">
        <f t="shared" si="1"/>
        <v>0</v>
      </c>
      <c r="Q205" s="139">
        <v>0</v>
      </c>
      <c r="R205" s="139">
        <f t="shared" si="2"/>
        <v>0</v>
      </c>
      <c r="S205" s="139">
        <v>0</v>
      </c>
      <c r="T205" s="140">
        <f t="shared" si="3"/>
        <v>0</v>
      </c>
      <c r="AR205" s="141" t="s">
        <v>122</v>
      </c>
      <c r="AT205" s="141" t="s">
        <v>118</v>
      </c>
      <c r="AU205" s="141" t="s">
        <v>79</v>
      </c>
      <c r="AY205" s="14" t="s">
        <v>117</v>
      </c>
      <c r="BE205" s="142">
        <f t="shared" si="4"/>
        <v>0</v>
      </c>
      <c r="BF205" s="142">
        <f t="shared" si="5"/>
        <v>0</v>
      </c>
      <c r="BG205" s="142">
        <f t="shared" si="6"/>
        <v>0</v>
      </c>
      <c r="BH205" s="142">
        <f t="shared" si="7"/>
        <v>0</v>
      </c>
      <c r="BI205" s="142">
        <f t="shared" si="8"/>
        <v>0</v>
      </c>
      <c r="BJ205" s="14" t="s">
        <v>79</v>
      </c>
      <c r="BK205" s="142">
        <f t="shared" si="9"/>
        <v>0</v>
      </c>
      <c r="BL205" s="14" t="s">
        <v>122</v>
      </c>
      <c r="BM205" s="141" t="s">
        <v>300</v>
      </c>
    </row>
    <row r="206" spans="2:65" s="11" customFormat="1">
      <c r="B206" s="143"/>
      <c r="D206" s="144" t="s">
        <v>124</v>
      </c>
      <c r="F206" s="146" t="s">
        <v>301</v>
      </c>
      <c r="H206" s="147">
        <v>31.57</v>
      </c>
      <c r="L206" s="143"/>
      <c r="M206" s="148"/>
      <c r="N206" s="149"/>
      <c r="O206" s="149"/>
      <c r="P206" s="149"/>
      <c r="Q206" s="149"/>
      <c r="R206" s="149"/>
      <c r="S206" s="149"/>
      <c r="T206" s="150"/>
      <c r="AT206" s="145" t="s">
        <v>124</v>
      </c>
      <c r="AU206" s="145" t="s">
        <v>79</v>
      </c>
      <c r="AV206" s="11" t="s">
        <v>85</v>
      </c>
      <c r="AW206" s="11" t="s">
        <v>3</v>
      </c>
      <c r="AX206" s="11" t="s">
        <v>79</v>
      </c>
      <c r="AY206" s="145" t="s">
        <v>117</v>
      </c>
    </row>
    <row r="207" spans="2:65" s="10" customFormat="1" ht="25.9" customHeight="1">
      <c r="B207" s="121"/>
      <c r="D207" s="122" t="s">
        <v>73</v>
      </c>
      <c r="E207" s="123" t="s">
        <v>302</v>
      </c>
      <c r="F207" s="123" t="s">
        <v>88</v>
      </c>
      <c r="J207" s="124">
        <f>BK207</f>
        <v>0</v>
      </c>
      <c r="L207" s="121"/>
      <c r="M207" s="125"/>
      <c r="N207" s="126"/>
      <c r="O207" s="126"/>
      <c r="P207" s="127">
        <f>SUM(P208:P211)</f>
        <v>18.75</v>
      </c>
      <c r="Q207" s="126"/>
      <c r="R207" s="127">
        <f>SUM(R208:R211)</f>
        <v>8.2500000000000004E-2</v>
      </c>
      <c r="S207" s="126"/>
      <c r="T207" s="128">
        <f>SUM(T208:T211)</f>
        <v>0</v>
      </c>
      <c r="AR207" s="122" t="s">
        <v>79</v>
      </c>
      <c r="AT207" s="129" t="s">
        <v>73</v>
      </c>
      <c r="AU207" s="129" t="s">
        <v>74</v>
      </c>
      <c r="AY207" s="122" t="s">
        <v>117</v>
      </c>
      <c r="BK207" s="130">
        <f>SUM(BK208:BK211)</f>
        <v>0</v>
      </c>
    </row>
    <row r="208" spans="2:65" s="1" customFormat="1" ht="16.5" customHeight="1">
      <c r="B208" s="106"/>
      <c r="C208" s="131" t="s">
        <v>303</v>
      </c>
      <c r="D208" s="131" t="s">
        <v>118</v>
      </c>
      <c r="E208" s="132" t="s">
        <v>79</v>
      </c>
      <c r="F208" s="133" t="s">
        <v>317</v>
      </c>
      <c r="G208" s="134" t="s">
        <v>304</v>
      </c>
      <c r="H208" s="135">
        <v>1</v>
      </c>
      <c r="I208" s="136"/>
      <c r="J208" s="136">
        <f>ROUND(I208*H208,2)</f>
        <v>0</v>
      </c>
      <c r="K208" s="133" t="s">
        <v>1</v>
      </c>
      <c r="L208" s="28"/>
      <c r="M208" s="137" t="s">
        <v>1</v>
      </c>
      <c r="N208" s="138" t="s">
        <v>39</v>
      </c>
      <c r="O208" s="139">
        <v>0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122</v>
      </c>
      <c r="AT208" s="141" t="s">
        <v>118</v>
      </c>
      <c r="AU208" s="141" t="s">
        <v>79</v>
      </c>
      <c r="AY208" s="14" t="s">
        <v>117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4" t="s">
        <v>79</v>
      </c>
      <c r="BK208" s="142">
        <f>ROUND(I208*H208,2)</f>
        <v>0</v>
      </c>
      <c r="BL208" s="14" t="s">
        <v>122</v>
      </c>
      <c r="BM208" s="141" t="s">
        <v>305</v>
      </c>
    </row>
    <row r="209" spans="2:65" s="1" customFormat="1" ht="24" customHeight="1">
      <c r="B209" s="106"/>
      <c r="C209" s="131" t="s">
        <v>306</v>
      </c>
      <c r="D209" s="131" t="s">
        <v>118</v>
      </c>
      <c r="E209" s="132" t="s">
        <v>307</v>
      </c>
      <c r="F209" s="133" t="s">
        <v>308</v>
      </c>
      <c r="G209" s="134" t="s">
        <v>201</v>
      </c>
      <c r="H209" s="135">
        <v>150</v>
      </c>
      <c r="I209" s="136"/>
      <c r="J209" s="136">
        <f>ROUND(I209*H209,2)</f>
        <v>0</v>
      </c>
      <c r="K209" s="133" t="s">
        <v>132</v>
      </c>
      <c r="L209" s="28"/>
      <c r="M209" s="137" t="s">
        <v>1</v>
      </c>
      <c r="N209" s="138" t="s">
        <v>39</v>
      </c>
      <c r="O209" s="139">
        <v>0.08</v>
      </c>
      <c r="P209" s="139">
        <f>O209*H209</f>
        <v>12</v>
      </c>
      <c r="Q209" s="139">
        <v>5.5000000000000003E-4</v>
      </c>
      <c r="R209" s="139">
        <f>Q209*H209</f>
        <v>8.2500000000000004E-2</v>
      </c>
      <c r="S209" s="139">
        <v>0</v>
      </c>
      <c r="T209" s="140">
        <f>S209*H209</f>
        <v>0</v>
      </c>
      <c r="AR209" s="141" t="s">
        <v>122</v>
      </c>
      <c r="AT209" s="141" t="s">
        <v>118</v>
      </c>
      <c r="AU209" s="141" t="s">
        <v>79</v>
      </c>
      <c r="AY209" s="14" t="s">
        <v>117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4" t="s">
        <v>79</v>
      </c>
      <c r="BK209" s="142">
        <f>ROUND(I209*H209,2)</f>
        <v>0</v>
      </c>
      <c r="BL209" s="14" t="s">
        <v>122</v>
      </c>
      <c r="BM209" s="141" t="s">
        <v>309</v>
      </c>
    </row>
    <row r="210" spans="2:65" s="1" customFormat="1" ht="24" customHeight="1">
      <c r="B210" s="106"/>
      <c r="C210" s="131" t="s">
        <v>310</v>
      </c>
      <c r="D210" s="131" t="s">
        <v>118</v>
      </c>
      <c r="E210" s="132" t="s">
        <v>311</v>
      </c>
      <c r="F210" s="133" t="s">
        <v>312</v>
      </c>
      <c r="G210" s="134" t="s">
        <v>201</v>
      </c>
      <c r="H210" s="135">
        <v>150</v>
      </c>
      <c r="I210" s="136"/>
      <c r="J210" s="136">
        <f>ROUND(I210*H210,2)</f>
        <v>0</v>
      </c>
      <c r="K210" s="133" t="s">
        <v>132</v>
      </c>
      <c r="L210" s="28"/>
      <c r="M210" s="137" t="s">
        <v>1</v>
      </c>
      <c r="N210" s="138" t="s">
        <v>39</v>
      </c>
      <c r="O210" s="139">
        <v>4.4999999999999998E-2</v>
      </c>
      <c r="P210" s="139">
        <f>O210*H210</f>
        <v>6.75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122</v>
      </c>
      <c r="AT210" s="141" t="s">
        <v>118</v>
      </c>
      <c r="AU210" s="141" t="s">
        <v>79</v>
      </c>
      <c r="AY210" s="14" t="s">
        <v>117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4" t="s">
        <v>79</v>
      </c>
      <c r="BK210" s="142">
        <f>ROUND(I210*H210,2)</f>
        <v>0</v>
      </c>
      <c r="BL210" s="14" t="s">
        <v>122</v>
      </c>
      <c r="BM210" s="141" t="s">
        <v>313</v>
      </c>
    </row>
    <row r="211" spans="2:65" s="1" customFormat="1" ht="16.5" customHeight="1">
      <c r="B211" s="106"/>
      <c r="C211" s="131" t="s">
        <v>314</v>
      </c>
      <c r="D211" s="131" t="s">
        <v>118</v>
      </c>
      <c r="E211" s="132" t="s">
        <v>85</v>
      </c>
      <c r="F211" s="133" t="s">
        <v>315</v>
      </c>
      <c r="G211" s="134" t="s">
        <v>304</v>
      </c>
      <c r="H211" s="135">
        <v>1</v>
      </c>
      <c r="I211" s="136"/>
      <c r="J211" s="136">
        <f>ROUND(I211*H211,2)</f>
        <v>0</v>
      </c>
      <c r="K211" s="133" t="s">
        <v>1</v>
      </c>
      <c r="L211" s="28"/>
      <c r="M211" s="166" t="s">
        <v>1</v>
      </c>
      <c r="N211" s="167" t="s">
        <v>39</v>
      </c>
      <c r="O211" s="168">
        <v>0</v>
      </c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AR211" s="141" t="s">
        <v>122</v>
      </c>
      <c r="AT211" s="141" t="s">
        <v>118</v>
      </c>
      <c r="AU211" s="141" t="s">
        <v>79</v>
      </c>
      <c r="AY211" s="14" t="s">
        <v>117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4" t="s">
        <v>79</v>
      </c>
      <c r="BK211" s="142">
        <f>ROUND(I211*H211,2)</f>
        <v>0</v>
      </c>
      <c r="BL211" s="14" t="s">
        <v>122</v>
      </c>
      <c r="BM211" s="141" t="s">
        <v>316</v>
      </c>
    </row>
    <row r="212" spans="2:65" s="1" customFormat="1" ht="6.95" customHeight="1">
      <c r="B212" s="40"/>
      <c r="C212" s="41"/>
      <c r="D212" s="41"/>
      <c r="E212" s="41"/>
      <c r="F212" s="41"/>
      <c r="G212" s="41"/>
      <c r="H212" s="41"/>
      <c r="I212" s="41"/>
      <c r="J212" s="41"/>
      <c r="K212" s="41"/>
      <c r="L212" s="28"/>
    </row>
  </sheetData>
  <autoFilter ref="C122:K211"/>
  <mergeCells count="8">
    <mergeCell ref="D104:F104"/>
    <mergeCell ref="E115:H115"/>
    <mergeCell ref="L2:V2"/>
    <mergeCell ref="E7:H7"/>
    <mergeCell ref="E16:H16"/>
    <mergeCell ref="E25:H25"/>
    <mergeCell ref="E85:H85"/>
    <mergeCell ref="D103:F10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3 - Demolice trafostanice...</vt:lpstr>
      <vt:lpstr>'3 - Demolice trafostanice...'!Názvy_tisku</vt:lpstr>
      <vt:lpstr>'Rekapitulace stavby'!Názvy_tisku</vt:lpstr>
      <vt:lpstr>'3 - Demolice trafostanice...'!Oblast_tisku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vladka</dc:creator>
  <cp:lastModifiedBy>Koňakovský Přemysl, Ing.</cp:lastModifiedBy>
  <dcterms:created xsi:type="dcterms:W3CDTF">2019-03-07T10:43:18Z</dcterms:created>
  <dcterms:modified xsi:type="dcterms:W3CDTF">2020-10-20T08:32:25Z</dcterms:modified>
</cp:coreProperties>
</file>